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7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drawings/drawing8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9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3/Quote-Engine/24-years-n-new-business/Bolivia/"/>
    </mc:Choice>
  </mc:AlternateContent>
  <xr:revisionPtr revIDLastSave="0" documentId="13_ncr:1_{B0D9A870-5093-FC4D-A47B-DDF0B3BEBEFB}" xr6:coauthVersionLast="47" xr6:coauthVersionMax="47" xr10:uidLastSave="{00000000-0000-0000-0000-000000000000}"/>
  <bookViews>
    <workbookView xWindow="0" yWindow="640" windowWidth="33600" windowHeight="20360" tabRatio="881" xr2:uid="{00000000-000D-0000-FFFF-FFFF00000000}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LA)" sheetId="11" r:id="rId6"/>
    <sheet name="Advantage (Mundial)" sheetId="10" r:id="rId7"/>
    <sheet name="Secure" sheetId="12" r:id="rId8"/>
    <sheet name="Essential" sheetId="13" r:id="rId9"/>
    <sheet name="Critical" sheetId="14" r:id="rId10"/>
    <sheet name="Resumen tarifas anuales" sheetId="15" r:id="rId11"/>
    <sheet name="Tablas" sheetId="4" state="hidden" r:id="rId12"/>
  </sheets>
  <definedNames>
    <definedName name="_xlnm.Print_Area" localSheetId="5">'Advantage (LA)'!$F$1:$M$56,'Advantage (LA)'!$A$11:$D$112</definedName>
    <definedName name="_xlnm.Print_Area" localSheetId="6">'Advantage (Mundial)'!$F$1:$M$56,'Advantage (Mundial)'!$A$12:$D$116</definedName>
    <definedName name="_xlnm.Print_Area" localSheetId="4">'Complete (LA)'!$F$1:$M$55,'Complete (LA)'!$A$12:$D$86</definedName>
    <definedName name="_xlnm.Print_Area" localSheetId="3">'Complete (Mundial)'!$F$1:$M$56,'Complete (Mundial)'!$A$12:$D$87</definedName>
    <definedName name="_xlnm.Print_Area" localSheetId="9">Critical!$F$1:$M$52,Critical!$A$11:$D$95</definedName>
    <definedName name="_xlnm.Print_Area" localSheetId="2">'Diamond (LA)'!$F$1:$M$58,'Diamond (LA)'!$A$12:$D$95</definedName>
    <definedName name="_xlnm.Print_Area" localSheetId="1">'Diamond (Mundial)'!$F$1:$M$58,'Diamond (Mundial)'!$A$10:$D$95</definedName>
    <definedName name="_xlnm.Print_Area" localSheetId="8">Essential!$F$1:$M$55,Essential!$A$11:$D$91</definedName>
    <definedName name="_xlnm.Print_Area" localSheetId="10">'Resumen tarifas anuales'!$A$1:$H$39</definedName>
    <definedName name="_xlnm.Print_Area" localSheetId="7">Secure!$F$1:$M$57,Secure!$A$12:$D$107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" i="4" l="1"/>
  <c r="P2" i="4" s="1"/>
  <c r="P4" i="4" s="1"/>
  <c r="Z9" i="4"/>
  <c r="Z8" i="4"/>
  <c r="Z7" i="4"/>
  <c r="Z6" i="4"/>
  <c r="Z5" i="4"/>
  <c r="Z4" i="4"/>
  <c r="Q500" i="4" l="1"/>
  <c r="U501" i="4"/>
  <c r="S433" i="4"/>
  <c r="R432" i="4"/>
  <c r="U366" i="4"/>
  <c r="T365" i="4"/>
  <c r="F365" i="4" s="1"/>
  <c r="Q300" i="4"/>
  <c r="C300" i="4" s="1"/>
  <c r="V298" i="4"/>
  <c r="H298" i="4" s="1"/>
  <c r="S233" i="4"/>
  <c r="E233" i="4" s="1"/>
  <c r="Q165" i="4"/>
  <c r="C165" i="4" s="1"/>
  <c r="U166" i="4"/>
  <c r="S98" i="4"/>
  <c r="R97" i="4"/>
  <c r="U31" i="4"/>
  <c r="T30" i="4"/>
  <c r="F30" i="4" s="1"/>
  <c r="R30" i="4"/>
  <c r="D30" i="4" s="1"/>
  <c r="S365" i="4"/>
  <c r="T166" i="4"/>
  <c r="F166" i="4" s="1"/>
  <c r="R500" i="4"/>
  <c r="D500" i="4" s="1"/>
  <c r="V501" i="4"/>
  <c r="H501" i="4" s="1"/>
  <c r="T433" i="4"/>
  <c r="S432" i="4"/>
  <c r="V366" i="4"/>
  <c r="H366" i="4" s="1"/>
  <c r="U365" i="4"/>
  <c r="G365" i="4" s="1"/>
  <c r="R300" i="4"/>
  <c r="Q298" i="4"/>
  <c r="T233" i="4"/>
  <c r="R165" i="4"/>
  <c r="D165" i="4" s="1"/>
  <c r="V166" i="4"/>
  <c r="H166" i="4" s="1"/>
  <c r="T98" i="4"/>
  <c r="F98" i="4" s="1"/>
  <c r="S97" i="4"/>
  <c r="E97" i="4" s="1"/>
  <c r="V31" i="4"/>
  <c r="H31" i="4" s="1"/>
  <c r="U30" i="4"/>
  <c r="S31" i="4"/>
  <c r="T366" i="4"/>
  <c r="V99" i="4"/>
  <c r="S500" i="4"/>
  <c r="R499" i="4"/>
  <c r="D499" i="4" s="1"/>
  <c r="U433" i="4"/>
  <c r="G433" i="4" s="1"/>
  <c r="T432" i="4"/>
  <c r="F432" i="4" s="1"/>
  <c r="Q367" i="4"/>
  <c r="V365" i="4"/>
  <c r="S300" i="4"/>
  <c r="Q232" i="4"/>
  <c r="U233" i="4"/>
  <c r="S165" i="4"/>
  <c r="E165" i="4" s="1"/>
  <c r="R164" i="4"/>
  <c r="D164" i="4" s="1"/>
  <c r="U98" i="4"/>
  <c r="G98" i="4" s="1"/>
  <c r="T97" i="4"/>
  <c r="F97" i="4" s="1"/>
  <c r="Q32" i="4"/>
  <c r="V30" i="4"/>
  <c r="T500" i="4"/>
  <c r="S499" i="4"/>
  <c r="V433" i="4"/>
  <c r="R367" i="4"/>
  <c r="D367" i="4" s="1"/>
  <c r="Q365" i="4"/>
  <c r="C365" i="4" s="1"/>
  <c r="T300" i="4"/>
  <c r="R232" i="4"/>
  <c r="D232" i="4" s="1"/>
  <c r="V233" i="4"/>
  <c r="H233" i="4" s="1"/>
  <c r="T165" i="4"/>
  <c r="F165" i="4" s="1"/>
  <c r="S164" i="4"/>
  <c r="V98" i="4"/>
  <c r="U97" i="4"/>
  <c r="G97" i="4" s="1"/>
  <c r="R32" i="4"/>
  <c r="D32" i="4" s="1"/>
  <c r="Q30" i="4"/>
  <c r="T499" i="4"/>
  <c r="Q434" i="4"/>
  <c r="V432" i="4"/>
  <c r="H432" i="4" s="1"/>
  <c r="Q299" i="4"/>
  <c r="U300" i="4"/>
  <c r="G300" i="4" s="1"/>
  <c r="S232" i="4"/>
  <c r="E232" i="4" s="1"/>
  <c r="R231" i="4"/>
  <c r="D231" i="4" s="1"/>
  <c r="U165" i="4"/>
  <c r="T164" i="4"/>
  <c r="V97" i="4"/>
  <c r="R501" i="4"/>
  <c r="V232" i="4"/>
  <c r="R31" i="4"/>
  <c r="D31" i="4" s="1"/>
  <c r="T298" i="4"/>
  <c r="F298" i="4" s="1"/>
  <c r="Q98" i="4"/>
  <c r="C98" i="4" s="1"/>
  <c r="R433" i="4"/>
  <c r="U432" i="4"/>
  <c r="S32" i="4"/>
  <c r="R366" i="4"/>
  <c r="Q164" i="4"/>
  <c r="Q433" i="4"/>
  <c r="U434" i="4"/>
  <c r="G434" i="4" s="1"/>
  <c r="R365" i="4"/>
  <c r="D365" i="4" s="1"/>
  <c r="S166" i="4"/>
  <c r="E166" i="4" s="1"/>
  <c r="V299" i="4"/>
  <c r="H299" i="4" s="1"/>
  <c r="Q231" i="4"/>
  <c r="S30" i="4"/>
  <c r="U500" i="4"/>
  <c r="S367" i="4"/>
  <c r="Q99" i="4"/>
  <c r="C99" i="4" s="1"/>
  <c r="V367" i="4"/>
  <c r="H367" i="4" s="1"/>
  <c r="R166" i="4"/>
  <c r="S501" i="4"/>
  <c r="E501" i="4" s="1"/>
  <c r="S366" i="4"/>
  <c r="E366" i="4" s="1"/>
  <c r="V231" i="4"/>
  <c r="U298" i="4"/>
  <c r="R233" i="4"/>
  <c r="R98" i="4"/>
  <c r="D98" i="4" s="1"/>
  <c r="V500" i="4"/>
  <c r="H500" i="4" s="1"/>
  <c r="U499" i="4"/>
  <c r="R434" i="4"/>
  <c r="Q432" i="4"/>
  <c r="T367" i="4"/>
  <c r="R299" i="4"/>
  <c r="D299" i="4" s="1"/>
  <c r="V300" i="4"/>
  <c r="H300" i="4" s="1"/>
  <c r="T232" i="4"/>
  <c r="F232" i="4" s="1"/>
  <c r="S231" i="4"/>
  <c r="E231" i="4" s="1"/>
  <c r="V165" i="4"/>
  <c r="U164" i="4"/>
  <c r="R99" i="4"/>
  <c r="Q97" i="4"/>
  <c r="T32" i="4"/>
  <c r="T434" i="4"/>
  <c r="F434" i="4" s="1"/>
  <c r="T299" i="4"/>
  <c r="F299" i="4" s="1"/>
  <c r="U231" i="4"/>
  <c r="G231" i="4" s="1"/>
  <c r="V32" i="4"/>
  <c r="Q233" i="4"/>
  <c r="U99" i="4"/>
  <c r="T501" i="4"/>
  <c r="Q501" i="4"/>
  <c r="V499" i="4"/>
  <c r="S434" i="4"/>
  <c r="E434" i="4" s="1"/>
  <c r="Q366" i="4"/>
  <c r="C366" i="4" s="1"/>
  <c r="U367" i="4"/>
  <c r="G367" i="4" s="1"/>
  <c r="S299" i="4"/>
  <c r="E299" i="4" s="1"/>
  <c r="R298" i="4"/>
  <c r="U232" i="4"/>
  <c r="T231" i="4"/>
  <c r="Q166" i="4"/>
  <c r="V164" i="4"/>
  <c r="H164" i="4" s="1"/>
  <c r="S99" i="4"/>
  <c r="E99" i="4" s="1"/>
  <c r="Q31" i="4"/>
  <c r="U32" i="4"/>
  <c r="G32" i="4" s="1"/>
  <c r="Q499" i="4"/>
  <c r="C499" i="4" s="1"/>
  <c r="S298" i="4"/>
  <c r="E298" i="4" s="1"/>
  <c r="T99" i="4"/>
  <c r="U299" i="4"/>
  <c r="V434" i="4"/>
  <c r="H434" i="4" s="1"/>
  <c r="T31" i="4"/>
  <c r="F31" i="4" s="1"/>
  <c r="C550" i="4"/>
  <c r="M550" i="4"/>
  <c r="F549" i="4"/>
  <c r="P549" i="4"/>
  <c r="P543" i="4" s="1"/>
  <c r="U476" i="4"/>
  <c r="G476" i="4" s="1"/>
  <c r="S478" i="4"/>
  <c r="E478" i="4" s="1"/>
  <c r="Q480" i="4"/>
  <c r="C480" i="4" s="1"/>
  <c r="U481" i="4"/>
  <c r="G481" i="4" s="1"/>
  <c r="S483" i="4"/>
  <c r="Q485" i="4"/>
  <c r="C485" i="4" s="1"/>
  <c r="U486" i="4"/>
  <c r="S488" i="4"/>
  <c r="Q490" i="4"/>
  <c r="U491" i="4"/>
  <c r="G491" i="4" s="1"/>
  <c r="S493" i="4"/>
  <c r="E493" i="4" s="1"/>
  <c r="Q495" i="4"/>
  <c r="C495" i="4" s="1"/>
  <c r="U496" i="4"/>
  <c r="S498" i="4"/>
  <c r="G501" i="4"/>
  <c r="S409" i="4"/>
  <c r="Q411" i="4"/>
  <c r="U412" i="4"/>
  <c r="S414" i="4"/>
  <c r="E414" i="4" s="1"/>
  <c r="Q416" i="4"/>
  <c r="C416" i="4" s="1"/>
  <c r="U417" i="4"/>
  <c r="G417" i="4" s="1"/>
  <c r="S419" i="4"/>
  <c r="E419" i="4" s="1"/>
  <c r="Q421" i="4"/>
  <c r="U422" i="4"/>
  <c r="S424" i="4"/>
  <c r="E424" i="4" s="1"/>
  <c r="Q426" i="4"/>
  <c r="U427" i="4"/>
  <c r="S429" i="4"/>
  <c r="E429" i="4" s="1"/>
  <c r="Q431" i="4"/>
  <c r="Q342" i="4"/>
  <c r="C342" i="4" s="1"/>
  <c r="U343" i="4"/>
  <c r="G343" i="4" s="1"/>
  <c r="S345" i="4"/>
  <c r="E345" i="4" s="1"/>
  <c r="Q347" i="4"/>
  <c r="C347" i="4" s="1"/>
  <c r="U348" i="4"/>
  <c r="S350" i="4"/>
  <c r="Q352" i="4"/>
  <c r="C352" i="4" s="1"/>
  <c r="U353" i="4"/>
  <c r="S355" i="4"/>
  <c r="Q357" i="4"/>
  <c r="U358" i="4"/>
  <c r="S360" i="4"/>
  <c r="E360" i="4" s="1"/>
  <c r="Q362" i="4"/>
  <c r="C362" i="4" s="1"/>
  <c r="U363" i="4"/>
  <c r="G363" i="4" s="1"/>
  <c r="V341" i="4"/>
  <c r="H341" i="4" s="1"/>
  <c r="S276" i="4"/>
  <c r="Q278" i="4"/>
  <c r="U279" i="4"/>
  <c r="G279" i="4" s="1"/>
  <c r="S281" i="4"/>
  <c r="Q283" i="4"/>
  <c r="C283" i="4" s="1"/>
  <c r="U284" i="4"/>
  <c r="G284" i="4" s="1"/>
  <c r="S286" i="4"/>
  <c r="E286" i="4" s="1"/>
  <c r="Q288" i="4"/>
  <c r="C288" i="4" s="1"/>
  <c r="U289" i="4"/>
  <c r="S291" i="4"/>
  <c r="Q293" i="4"/>
  <c r="U294" i="4"/>
  <c r="S296" i="4"/>
  <c r="G299" i="4"/>
  <c r="T274" i="4"/>
  <c r="F274" i="4" s="1"/>
  <c r="Q209" i="4"/>
  <c r="C209" i="4" s="1"/>
  <c r="U210" i="4"/>
  <c r="G210" i="4" s="1"/>
  <c r="S212" i="4"/>
  <c r="E212" i="4" s="1"/>
  <c r="Q214" i="4"/>
  <c r="U215" i="4"/>
  <c r="S217" i="4"/>
  <c r="Q219" i="4"/>
  <c r="U220" i="4"/>
  <c r="G220" i="4" s="1"/>
  <c r="S222" i="4"/>
  <c r="E222" i="4" s="1"/>
  <c r="Q224" i="4"/>
  <c r="C224" i="4" s="1"/>
  <c r="U225" i="4"/>
  <c r="G225" i="4" s="1"/>
  <c r="S227" i="4"/>
  <c r="E227" i="4" s="1"/>
  <c r="Q229" i="4"/>
  <c r="U230" i="4"/>
  <c r="R207" i="4"/>
  <c r="D550" i="4"/>
  <c r="D544" i="4" s="1"/>
  <c r="N550" i="4"/>
  <c r="N544" i="4" s="1"/>
  <c r="G549" i="4"/>
  <c r="G543" i="4" s="1"/>
  <c r="Q549" i="4"/>
  <c r="Q543" i="4" s="1"/>
  <c r="V476" i="4"/>
  <c r="H476" i="4" s="1"/>
  <c r="T478" i="4"/>
  <c r="F478" i="4" s="1"/>
  <c r="R480" i="4"/>
  <c r="D480" i="4" s="1"/>
  <c r="V481" i="4"/>
  <c r="H481" i="4" s="1"/>
  <c r="T483" i="4"/>
  <c r="R485" i="4"/>
  <c r="V486" i="4"/>
  <c r="H486" i="4" s="1"/>
  <c r="T488" i="4"/>
  <c r="R490" i="4"/>
  <c r="D490" i="4" s="1"/>
  <c r="V491" i="4"/>
  <c r="T493" i="4"/>
  <c r="F493" i="4" s="1"/>
  <c r="R495" i="4"/>
  <c r="D495" i="4" s="1"/>
  <c r="V496" i="4"/>
  <c r="H496" i="4" s="1"/>
  <c r="T498" i="4"/>
  <c r="F498" i="4" s="1"/>
  <c r="T409" i="4"/>
  <c r="F409" i="4" s="1"/>
  <c r="R411" i="4"/>
  <c r="V412" i="4"/>
  <c r="H412" i="4" s="1"/>
  <c r="T414" i="4"/>
  <c r="F414" i="4" s="1"/>
  <c r="R416" i="4"/>
  <c r="D416" i="4" s="1"/>
  <c r="V417" i="4"/>
  <c r="T419" i="4"/>
  <c r="F419" i="4" s="1"/>
  <c r="R421" i="4"/>
  <c r="D421" i="4" s="1"/>
  <c r="V422" i="4"/>
  <c r="H422" i="4" s="1"/>
  <c r="T424" i="4"/>
  <c r="F424" i="4" s="1"/>
  <c r="R426" i="4"/>
  <c r="D426" i="4" s="1"/>
  <c r="V427" i="4"/>
  <c r="T429" i="4"/>
  <c r="F429" i="4" s="1"/>
  <c r="R431" i="4"/>
  <c r="D431" i="4" s="1"/>
  <c r="R342" i="4"/>
  <c r="V343" i="4"/>
  <c r="H343" i="4" s="1"/>
  <c r="T345" i="4"/>
  <c r="F345" i="4" s="1"/>
  <c r="R347" i="4"/>
  <c r="V348" i="4"/>
  <c r="H348" i="4" s="1"/>
  <c r="T350" i="4"/>
  <c r="R352" i="4"/>
  <c r="D352" i="4" s="1"/>
  <c r="V353" i="4"/>
  <c r="H353" i="4" s="1"/>
  <c r="T355" i="4"/>
  <c r="F355" i="4" s="1"/>
  <c r="R357" i="4"/>
  <c r="D357" i="4" s="1"/>
  <c r="V358" i="4"/>
  <c r="T360" i="4"/>
  <c r="R362" i="4"/>
  <c r="D362" i="4" s="1"/>
  <c r="V363" i="4"/>
  <c r="H363" i="4" s="1"/>
  <c r="Q341" i="4"/>
  <c r="C341" i="4" s="1"/>
  <c r="T276" i="4"/>
  <c r="F276" i="4" s="1"/>
  <c r="R278" i="4"/>
  <c r="D278" i="4" s="1"/>
  <c r="V279" i="4"/>
  <c r="T281" i="4"/>
  <c r="R283" i="4"/>
  <c r="V284" i="4"/>
  <c r="T286" i="4"/>
  <c r="R288" i="4"/>
  <c r="V289" i="4"/>
  <c r="H289" i="4" s="1"/>
  <c r="T291" i="4"/>
  <c r="F291" i="4" s="1"/>
  <c r="R293" i="4"/>
  <c r="D293" i="4" s="1"/>
  <c r="V294" i="4"/>
  <c r="H294" i="4" s="1"/>
  <c r="T296" i="4"/>
  <c r="U274" i="4"/>
  <c r="R209" i="4"/>
  <c r="V210" i="4"/>
  <c r="H210" i="4" s="1"/>
  <c r="T212" i="4"/>
  <c r="F212" i="4" s="1"/>
  <c r="R214" i="4"/>
  <c r="D214" i="4" s="1"/>
  <c r="V215" i="4"/>
  <c r="H215" i="4" s="1"/>
  <c r="T217" i="4"/>
  <c r="F217" i="4" s="1"/>
  <c r="R219" i="4"/>
  <c r="V220" i="4"/>
  <c r="T222" i="4"/>
  <c r="R224" i="4"/>
  <c r="V225" i="4"/>
  <c r="T227" i="4"/>
  <c r="F227" i="4" s="1"/>
  <c r="E550" i="4"/>
  <c r="O550" i="4"/>
  <c r="O544" i="4" s="1"/>
  <c r="H549" i="4"/>
  <c r="H543" i="4" s="1"/>
  <c r="R549" i="4"/>
  <c r="R543" i="4" s="1"/>
  <c r="Q477" i="4"/>
  <c r="U478" i="4"/>
  <c r="S480" i="4"/>
  <c r="E480" i="4" s="1"/>
  <c r="Q482" i="4"/>
  <c r="C482" i="4" s="1"/>
  <c r="U483" i="4"/>
  <c r="S485" i="4"/>
  <c r="E485" i="4" s="1"/>
  <c r="Q487" i="4"/>
  <c r="C487" i="4" s="1"/>
  <c r="U488" i="4"/>
  <c r="G488" i="4" s="1"/>
  <c r="S490" i="4"/>
  <c r="E490" i="4" s="1"/>
  <c r="Q492" i="4"/>
  <c r="C492" i="4" s="1"/>
  <c r="U493" i="4"/>
  <c r="G493" i="4" s="1"/>
  <c r="S495" i="4"/>
  <c r="E495" i="4" s="1"/>
  <c r="Q497" i="4"/>
  <c r="U498" i="4"/>
  <c r="R475" i="4"/>
  <c r="D475" i="4" s="1"/>
  <c r="U409" i="4"/>
  <c r="S411" i="4"/>
  <c r="E411" i="4" s="1"/>
  <c r="Q413" i="4"/>
  <c r="C413" i="4" s="1"/>
  <c r="U414" i="4"/>
  <c r="G414" i="4" s="1"/>
  <c r="S416" i="4"/>
  <c r="E416" i="4" s="1"/>
  <c r="Q418" i="4"/>
  <c r="U419" i="4"/>
  <c r="S421" i="4"/>
  <c r="Q423" i="4"/>
  <c r="U424" i="4"/>
  <c r="G424" i="4" s="1"/>
  <c r="S426" i="4"/>
  <c r="E426" i="4" s="1"/>
  <c r="Q428" i="4"/>
  <c r="C428" i="4" s="1"/>
  <c r="U429" i="4"/>
  <c r="G429" i="4" s="1"/>
  <c r="S431" i="4"/>
  <c r="E431" i="4" s="1"/>
  <c r="S342" i="4"/>
  <c r="Q344" i="4"/>
  <c r="U345" i="4"/>
  <c r="S347" i="4"/>
  <c r="E347" i="4" s="1"/>
  <c r="Q349" i="4"/>
  <c r="C349" i="4" s="1"/>
  <c r="U350" i="4"/>
  <c r="G350" i="4" s="1"/>
  <c r="S352" i="4"/>
  <c r="E352" i="4" s="1"/>
  <c r="Q354" i="4"/>
  <c r="C354" i="4" s="1"/>
  <c r="U355" i="4"/>
  <c r="G355" i="4" s="1"/>
  <c r="S357" i="4"/>
  <c r="E357" i="4" s="1"/>
  <c r="Q359" i="4"/>
  <c r="U360" i="4"/>
  <c r="S362" i="4"/>
  <c r="Q364" i="4"/>
  <c r="C364" i="4" s="1"/>
  <c r="E367" i="4"/>
  <c r="Q275" i="4"/>
  <c r="U276" i="4"/>
  <c r="G276" i="4" s="1"/>
  <c r="S278" i="4"/>
  <c r="E278" i="4" s="1"/>
  <c r="Q280" i="4"/>
  <c r="C280" i="4" s="1"/>
  <c r="U281" i="4"/>
  <c r="G281" i="4" s="1"/>
  <c r="S283" i="4"/>
  <c r="Q285" i="4"/>
  <c r="C285" i="4" s="1"/>
  <c r="U286" i="4"/>
  <c r="G286" i="4" s="1"/>
  <c r="S288" i="4"/>
  <c r="Q290" i="4"/>
  <c r="C290" i="4" s="1"/>
  <c r="U291" i="4"/>
  <c r="G291" i="4" s="1"/>
  <c r="S293" i="4"/>
  <c r="E293" i="4" s="1"/>
  <c r="Q295" i="4"/>
  <c r="C295" i="4" s="1"/>
  <c r="U296" i="4"/>
  <c r="V274" i="4"/>
  <c r="H274" i="4" s="1"/>
  <c r="S209" i="4"/>
  <c r="E209" i="4" s="1"/>
  <c r="Q211" i="4"/>
  <c r="U212" i="4"/>
  <c r="G212" i="4" s="1"/>
  <c r="S214" i="4"/>
  <c r="E214" i="4" s="1"/>
  <c r="F550" i="4"/>
  <c r="F544" i="4" s="1"/>
  <c r="P550" i="4"/>
  <c r="I549" i="4"/>
  <c r="S549" i="4"/>
  <c r="S543" i="4" s="1"/>
  <c r="R477" i="4"/>
  <c r="D477" i="4" s="1"/>
  <c r="V478" i="4"/>
  <c r="H478" i="4" s="1"/>
  <c r="T480" i="4"/>
  <c r="R482" i="4"/>
  <c r="D482" i="4" s="1"/>
  <c r="V483" i="4"/>
  <c r="H483" i="4" s="1"/>
  <c r="T485" i="4"/>
  <c r="R487" i="4"/>
  <c r="D487" i="4" s="1"/>
  <c r="V488" i="4"/>
  <c r="H488" i="4" s="1"/>
  <c r="T490" i="4"/>
  <c r="F490" i="4" s="1"/>
  <c r="R492" i="4"/>
  <c r="D492" i="4" s="1"/>
  <c r="V493" i="4"/>
  <c r="H493" i="4" s="1"/>
  <c r="T495" i="4"/>
  <c r="F495" i="4" s="1"/>
  <c r="R497" i="4"/>
  <c r="D497" i="4" s="1"/>
  <c r="V498" i="4"/>
  <c r="F500" i="4"/>
  <c r="S475" i="4"/>
  <c r="E475" i="4" s="1"/>
  <c r="V409" i="4"/>
  <c r="H409" i="4" s="1"/>
  <c r="T411" i="4"/>
  <c r="R413" i="4"/>
  <c r="V414" i="4"/>
  <c r="H414" i="4" s="1"/>
  <c r="T416" i="4"/>
  <c r="F416" i="4" s="1"/>
  <c r="R418" i="4"/>
  <c r="D418" i="4" s="1"/>
  <c r="V419" i="4"/>
  <c r="H419" i="4" s="1"/>
  <c r="T421" i="4"/>
  <c r="F421" i="4" s="1"/>
  <c r="R423" i="4"/>
  <c r="D423" i="4" s="1"/>
  <c r="V424" i="4"/>
  <c r="H424" i="4" s="1"/>
  <c r="T426" i="4"/>
  <c r="F426" i="4" s="1"/>
  <c r="R428" i="4"/>
  <c r="V429" i="4"/>
  <c r="T431" i="4"/>
  <c r="F431" i="4" s="1"/>
  <c r="T342" i="4"/>
  <c r="F342" i="4" s="1"/>
  <c r="R344" i="4"/>
  <c r="D344" i="4" s="1"/>
  <c r="V345" i="4"/>
  <c r="H345" i="4" s="1"/>
  <c r="T347" i="4"/>
  <c r="R349" i="4"/>
  <c r="D349" i="4" s="1"/>
  <c r="V350" i="4"/>
  <c r="T352" i="4"/>
  <c r="R354" i="4"/>
  <c r="V355" i="4"/>
  <c r="T357" i="4"/>
  <c r="F357" i="4" s="1"/>
  <c r="R359" i="4"/>
  <c r="D359" i="4" s="1"/>
  <c r="V360" i="4"/>
  <c r="H360" i="4" s="1"/>
  <c r="T362" i="4"/>
  <c r="F362" i="4" s="1"/>
  <c r="R364" i="4"/>
  <c r="D364" i="4" s="1"/>
  <c r="H365" i="4"/>
  <c r="R275" i="4"/>
  <c r="V276" i="4"/>
  <c r="H276" i="4" s="1"/>
  <c r="T278" i="4"/>
  <c r="F278" i="4" s="1"/>
  <c r="R280" i="4"/>
  <c r="D280" i="4" s="1"/>
  <c r="V281" i="4"/>
  <c r="T283" i="4"/>
  <c r="F283" i="4" s="1"/>
  <c r="R285" i="4"/>
  <c r="D285" i="4" s="1"/>
  <c r="V286" i="4"/>
  <c r="H286" i="4" s="1"/>
  <c r="T288" i="4"/>
  <c r="F288" i="4" s="1"/>
  <c r="R290" i="4"/>
  <c r="V291" i="4"/>
  <c r="H291" i="4" s="1"/>
  <c r="T293" i="4"/>
  <c r="R295" i="4"/>
  <c r="V296" i="4"/>
  <c r="Q274" i="4"/>
  <c r="C274" i="4" s="1"/>
  <c r="T209" i="4"/>
  <c r="F209" i="4" s="1"/>
  <c r="R211" i="4"/>
  <c r="D211" i="4" s="1"/>
  <c r="V212" i="4"/>
  <c r="G550" i="4"/>
  <c r="Q550" i="4"/>
  <c r="J549" i="4"/>
  <c r="T549" i="4"/>
  <c r="S477" i="4"/>
  <c r="Q479" i="4"/>
  <c r="C479" i="4" s="1"/>
  <c r="U480" i="4"/>
  <c r="G480" i="4" s="1"/>
  <c r="S482" i="4"/>
  <c r="E482" i="4" s="1"/>
  <c r="Q484" i="4"/>
  <c r="C484" i="4" s="1"/>
  <c r="U485" i="4"/>
  <c r="G485" i="4" s="1"/>
  <c r="S487" i="4"/>
  <c r="Q489" i="4"/>
  <c r="U490" i="4"/>
  <c r="S492" i="4"/>
  <c r="Q494" i="4"/>
  <c r="U495" i="4"/>
  <c r="G495" i="4" s="1"/>
  <c r="S497" i="4"/>
  <c r="E497" i="4" s="1"/>
  <c r="G500" i="4"/>
  <c r="T475" i="4"/>
  <c r="Q410" i="4"/>
  <c r="U411" i="4"/>
  <c r="S413" i="4"/>
  <c r="Q415" i="4"/>
  <c r="U416" i="4"/>
  <c r="G416" i="4" s="1"/>
  <c r="S418" i="4"/>
  <c r="E418" i="4" s="1"/>
  <c r="Q420" i="4"/>
  <c r="C420" i="4" s="1"/>
  <c r="U421" i="4"/>
  <c r="S423" i="4"/>
  <c r="E423" i="4" s="1"/>
  <c r="Q425" i="4"/>
  <c r="U426" i="4"/>
  <c r="S428" i="4"/>
  <c r="Q430" i="4"/>
  <c r="C430" i="4" s="1"/>
  <c r="U431" i="4"/>
  <c r="G431" i="4" s="1"/>
  <c r="E433" i="4"/>
  <c r="R408" i="4"/>
  <c r="U342" i="4"/>
  <c r="G342" i="4" s="1"/>
  <c r="S344" i="4"/>
  <c r="E344" i="4" s="1"/>
  <c r="Q346" i="4"/>
  <c r="C346" i="4" s="1"/>
  <c r="U347" i="4"/>
  <c r="S349" i="4"/>
  <c r="Q351" i="4"/>
  <c r="C351" i="4" s="1"/>
  <c r="U352" i="4"/>
  <c r="G352" i="4" s="1"/>
  <c r="S354" i="4"/>
  <c r="Q356" i="4"/>
  <c r="C356" i="4" s="1"/>
  <c r="U357" i="4"/>
  <c r="S359" i="4"/>
  <c r="E359" i="4" s="1"/>
  <c r="Q361" i="4"/>
  <c r="U362" i="4"/>
  <c r="G362" i="4" s="1"/>
  <c r="S364" i="4"/>
  <c r="E364" i="4" s="1"/>
  <c r="S275" i="4"/>
  <c r="E275" i="4" s="1"/>
  <c r="Q277" i="4"/>
  <c r="U278" i="4"/>
  <c r="S280" i="4"/>
  <c r="Q282" i="4"/>
  <c r="C282" i="4" s="1"/>
  <c r="U283" i="4"/>
  <c r="S285" i="4"/>
  <c r="E285" i="4" s="1"/>
  <c r="Q287" i="4"/>
  <c r="C287" i="4" s="1"/>
  <c r="U288" i="4"/>
  <c r="G288" i="4" s="1"/>
  <c r="S290" i="4"/>
  <c r="Q292" i="4"/>
  <c r="U293" i="4"/>
  <c r="S295" i="4"/>
  <c r="E295" i="4" s="1"/>
  <c r="Q297" i="4"/>
  <c r="G298" i="4"/>
  <c r="E300" i="4"/>
  <c r="Q208" i="4"/>
  <c r="C208" i="4" s="1"/>
  <c r="U209" i="4"/>
  <c r="G209" i="4" s="1"/>
  <c r="S211" i="4"/>
  <c r="E211" i="4" s="1"/>
  <c r="Q213" i="4"/>
  <c r="U214" i="4"/>
  <c r="S216" i="4"/>
  <c r="Q218" i="4"/>
  <c r="C218" i="4" s="1"/>
  <c r="U219" i="4"/>
  <c r="S221" i="4"/>
  <c r="E221" i="4" s="1"/>
  <c r="Q223" i="4"/>
  <c r="C223" i="4" s="1"/>
  <c r="U224" i="4"/>
  <c r="G224" i="4" s="1"/>
  <c r="S226" i="4"/>
  <c r="E226" i="4" s="1"/>
  <c r="Q228" i="4"/>
  <c r="C228" i="4" s="1"/>
  <c r="U229" i="4"/>
  <c r="V207" i="4"/>
  <c r="H550" i="4"/>
  <c r="H544" i="4" s="1"/>
  <c r="K549" i="4"/>
  <c r="K543" i="4" s="1"/>
  <c r="T477" i="4"/>
  <c r="V480" i="4"/>
  <c r="H480" i="4" s="1"/>
  <c r="R484" i="4"/>
  <c r="T487" i="4"/>
  <c r="F487" i="4" s="1"/>
  <c r="V490" i="4"/>
  <c r="H490" i="4" s="1"/>
  <c r="R494" i="4"/>
  <c r="D494" i="4" s="1"/>
  <c r="T497" i="4"/>
  <c r="R410" i="4"/>
  <c r="D410" i="4" s="1"/>
  <c r="T413" i="4"/>
  <c r="F413" i="4" s="1"/>
  <c r="V416" i="4"/>
  <c r="R420" i="4"/>
  <c r="D420" i="4" s="1"/>
  <c r="T423" i="4"/>
  <c r="V426" i="4"/>
  <c r="R430" i="4"/>
  <c r="V342" i="4"/>
  <c r="H342" i="4" s="1"/>
  <c r="R346" i="4"/>
  <c r="D346" i="4" s="1"/>
  <c r="T349" i="4"/>
  <c r="V352" i="4"/>
  <c r="H352" i="4" s="1"/>
  <c r="R356" i="4"/>
  <c r="T359" i="4"/>
  <c r="F359" i="4" s="1"/>
  <c r="V362" i="4"/>
  <c r="T275" i="4"/>
  <c r="V278" i="4"/>
  <c r="I550" i="4"/>
  <c r="I544" i="4" s="1"/>
  <c r="L549" i="4"/>
  <c r="L543" i="4" s="1"/>
  <c r="U477" i="4"/>
  <c r="Q481" i="4"/>
  <c r="C481" i="4" s="1"/>
  <c r="S484" i="4"/>
  <c r="U487" i="4"/>
  <c r="G487" i="4" s="1"/>
  <c r="Q491" i="4"/>
  <c r="C491" i="4" s="1"/>
  <c r="S494" i="4"/>
  <c r="E494" i="4" s="1"/>
  <c r="U497" i="4"/>
  <c r="G497" i="4" s="1"/>
  <c r="S410" i="4"/>
  <c r="U413" i="4"/>
  <c r="G413" i="4" s="1"/>
  <c r="Q417" i="4"/>
  <c r="C417" i="4" s="1"/>
  <c r="S420" i="4"/>
  <c r="E420" i="4" s="1"/>
  <c r="U423" i="4"/>
  <c r="Q427" i="4"/>
  <c r="C427" i="4" s="1"/>
  <c r="S430" i="4"/>
  <c r="E430" i="4" s="1"/>
  <c r="Q343" i="4"/>
  <c r="S346" i="4"/>
  <c r="U349" i="4"/>
  <c r="Q353" i="4"/>
  <c r="S356" i="4"/>
  <c r="U359" i="4"/>
  <c r="G359" i="4" s="1"/>
  <c r="Q363" i="4"/>
  <c r="C363" i="4" s="1"/>
  <c r="U275" i="4"/>
  <c r="G275" i="4" s="1"/>
  <c r="Q279" i="4"/>
  <c r="C279" i="4" s="1"/>
  <c r="S282" i="4"/>
  <c r="U285" i="4"/>
  <c r="Q289" i="4"/>
  <c r="S292" i="4"/>
  <c r="E292" i="4" s="1"/>
  <c r="U295" i="4"/>
  <c r="G295" i="4" s="1"/>
  <c r="C299" i="4"/>
  <c r="S208" i="4"/>
  <c r="E208" i="4" s="1"/>
  <c r="U211" i="4"/>
  <c r="G211" i="4" s="1"/>
  <c r="V214" i="4"/>
  <c r="Q217" i="4"/>
  <c r="T219" i="4"/>
  <c r="V221" i="4"/>
  <c r="S224" i="4"/>
  <c r="U226" i="4"/>
  <c r="G226" i="4" s="1"/>
  <c r="V228" i="4"/>
  <c r="D233" i="4"/>
  <c r="R141" i="4"/>
  <c r="D141" i="4" s="1"/>
  <c r="V142" i="4"/>
  <c r="T144" i="4"/>
  <c r="R146" i="4"/>
  <c r="V147" i="4"/>
  <c r="T149" i="4"/>
  <c r="F149" i="4" s="1"/>
  <c r="R151" i="4"/>
  <c r="D151" i="4" s="1"/>
  <c r="V152" i="4"/>
  <c r="H152" i="4" s="1"/>
  <c r="T154" i="4"/>
  <c r="F154" i="4" s="1"/>
  <c r="R156" i="4"/>
  <c r="D156" i="4" s="1"/>
  <c r="V157" i="4"/>
  <c r="H157" i="4" s="1"/>
  <c r="T159" i="4"/>
  <c r="R161" i="4"/>
  <c r="V162" i="4"/>
  <c r="Q140" i="4"/>
  <c r="C140" i="4" s="1"/>
  <c r="T75" i="4"/>
  <c r="F75" i="4" s="1"/>
  <c r="R77" i="4"/>
  <c r="V78" i="4"/>
  <c r="T80" i="4"/>
  <c r="F80" i="4" s="1"/>
  <c r="R82" i="4"/>
  <c r="D82" i="4" s="1"/>
  <c r="V83" i="4"/>
  <c r="H83" i="4" s="1"/>
  <c r="T85" i="4"/>
  <c r="R87" i="4"/>
  <c r="D87" i="4" s="1"/>
  <c r="V88" i="4"/>
  <c r="T90" i="4"/>
  <c r="F90" i="4" s="1"/>
  <c r="R92" i="4"/>
  <c r="V93" i="4"/>
  <c r="H93" i="4" s="1"/>
  <c r="T95" i="4"/>
  <c r="F95" i="4" s="1"/>
  <c r="D97" i="4"/>
  <c r="U73" i="4"/>
  <c r="G73" i="4" s="1"/>
  <c r="R8" i="4"/>
  <c r="D8" i="4" s="1"/>
  <c r="V9" i="4"/>
  <c r="H9" i="4" s="1"/>
  <c r="T11" i="4"/>
  <c r="R13" i="4"/>
  <c r="D13" i="4" s="1"/>
  <c r="V14" i="4"/>
  <c r="T16" i="4"/>
  <c r="F16" i="4" s="1"/>
  <c r="R18" i="4"/>
  <c r="D18" i="4" s="1"/>
  <c r="J550" i="4"/>
  <c r="J544" i="4" s="1"/>
  <c r="M549" i="4"/>
  <c r="M543" i="4" s="1"/>
  <c r="V477" i="4"/>
  <c r="H477" i="4" s="1"/>
  <c r="R481" i="4"/>
  <c r="D481" i="4" s="1"/>
  <c r="T484" i="4"/>
  <c r="V487" i="4"/>
  <c r="R491" i="4"/>
  <c r="D491" i="4" s="1"/>
  <c r="T494" i="4"/>
  <c r="V497" i="4"/>
  <c r="H497" i="4" s="1"/>
  <c r="T410" i="4"/>
  <c r="F410" i="4" s="1"/>
  <c r="V413" i="4"/>
  <c r="H413" i="4" s="1"/>
  <c r="R417" i="4"/>
  <c r="T420" i="4"/>
  <c r="F420" i="4" s="1"/>
  <c r="V423" i="4"/>
  <c r="H423" i="4" s="1"/>
  <c r="R427" i="4"/>
  <c r="T430" i="4"/>
  <c r="F430" i="4" s="1"/>
  <c r="R343" i="4"/>
  <c r="D343" i="4" s="1"/>
  <c r="T346" i="4"/>
  <c r="F346" i="4" s="1"/>
  <c r="V349" i="4"/>
  <c r="H349" i="4" s="1"/>
  <c r="R353" i="4"/>
  <c r="T356" i="4"/>
  <c r="V359" i="4"/>
  <c r="R363" i="4"/>
  <c r="D363" i="4" s="1"/>
  <c r="V275" i="4"/>
  <c r="H275" i="4" s="1"/>
  <c r="R279" i="4"/>
  <c r="T282" i="4"/>
  <c r="F282" i="4" s="1"/>
  <c r="V285" i="4"/>
  <c r="H285" i="4" s="1"/>
  <c r="R289" i="4"/>
  <c r="D289" i="4" s="1"/>
  <c r="T292" i="4"/>
  <c r="V295" i="4"/>
  <c r="T208" i="4"/>
  <c r="V211" i="4"/>
  <c r="Q215" i="4"/>
  <c r="C215" i="4" s="1"/>
  <c r="R217" i="4"/>
  <c r="D217" i="4" s="1"/>
  <c r="V219" i="4"/>
  <c r="H219" i="4" s="1"/>
  <c r="Q222" i="4"/>
  <c r="C222" i="4" s="1"/>
  <c r="T224" i="4"/>
  <c r="F224" i="4" s="1"/>
  <c r="V226" i="4"/>
  <c r="R229" i="4"/>
  <c r="S141" i="4"/>
  <c r="Q143" i="4"/>
  <c r="U144" i="4"/>
  <c r="G144" i="4" s="1"/>
  <c r="S146" i="4"/>
  <c r="E146" i="4" s="1"/>
  <c r="Q148" i="4"/>
  <c r="C148" i="4" s="1"/>
  <c r="U149" i="4"/>
  <c r="G149" i="4" s="1"/>
  <c r="S151" i="4"/>
  <c r="Q153" i="4"/>
  <c r="U154" i="4"/>
  <c r="S156" i="4"/>
  <c r="Q158" i="4"/>
  <c r="C158" i="4" s="1"/>
  <c r="U159" i="4"/>
  <c r="G159" i="4" s="1"/>
  <c r="S161" i="4"/>
  <c r="E161" i="4" s="1"/>
  <c r="Q163" i="4"/>
  <c r="C163" i="4" s="1"/>
  <c r="G164" i="4"/>
  <c r="Q74" i="4"/>
  <c r="K550" i="4"/>
  <c r="N549" i="4"/>
  <c r="Q478" i="4"/>
  <c r="S481" i="4"/>
  <c r="E481" i="4" s="1"/>
  <c r="U484" i="4"/>
  <c r="G484" i="4" s="1"/>
  <c r="Q488" i="4"/>
  <c r="C488" i="4" s="1"/>
  <c r="S491" i="4"/>
  <c r="E491" i="4" s="1"/>
  <c r="U494" i="4"/>
  <c r="G494" i="4" s="1"/>
  <c r="Q498" i="4"/>
  <c r="C498" i="4" s="1"/>
  <c r="U410" i="4"/>
  <c r="G410" i="4" s="1"/>
  <c r="Q414" i="4"/>
  <c r="C414" i="4" s="1"/>
  <c r="S417" i="4"/>
  <c r="E417" i="4" s="1"/>
  <c r="U420" i="4"/>
  <c r="Q424" i="4"/>
  <c r="C424" i="4" s="1"/>
  <c r="S427" i="4"/>
  <c r="U430" i="4"/>
  <c r="G430" i="4" s="1"/>
  <c r="C434" i="4"/>
  <c r="S343" i="4"/>
  <c r="E343" i="4" s="1"/>
  <c r="U346" i="4"/>
  <c r="G346" i="4" s="1"/>
  <c r="Q350" i="4"/>
  <c r="C350" i="4" s="1"/>
  <c r="S353" i="4"/>
  <c r="U356" i="4"/>
  <c r="Q360" i="4"/>
  <c r="S363" i="4"/>
  <c r="E363" i="4" s="1"/>
  <c r="Q276" i="4"/>
  <c r="C276" i="4" s="1"/>
  <c r="S279" i="4"/>
  <c r="E279" i="4" s="1"/>
  <c r="U282" i="4"/>
  <c r="G282" i="4" s="1"/>
  <c r="Q286" i="4"/>
  <c r="C286" i="4" s="1"/>
  <c r="S289" i="4"/>
  <c r="U292" i="4"/>
  <c r="Q296" i="4"/>
  <c r="U208" i="4"/>
  <c r="G208" i="4" s="1"/>
  <c r="Q212" i="4"/>
  <c r="R215" i="4"/>
  <c r="D215" i="4" s="1"/>
  <c r="U217" i="4"/>
  <c r="G217" i="4" s="1"/>
  <c r="Q220" i="4"/>
  <c r="C220" i="4" s="1"/>
  <c r="R222" i="4"/>
  <c r="D222" i="4" s="1"/>
  <c r="V224" i="4"/>
  <c r="H224" i="4" s="1"/>
  <c r="Q227" i="4"/>
  <c r="S229" i="4"/>
  <c r="F233" i="4"/>
  <c r="T141" i="4"/>
  <c r="F141" i="4" s="1"/>
  <c r="R143" i="4"/>
  <c r="D143" i="4" s="1"/>
  <c r="V144" i="4"/>
  <c r="H144" i="4" s="1"/>
  <c r="T146" i="4"/>
  <c r="F146" i="4" s="1"/>
  <c r="R148" i="4"/>
  <c r="V149" i="4"/>
  <c r="H149" i="4" s="1"/>
  <c r="T151" i="4"/>
  <c r="F151" i="4" s="1"/>
  <c r="R153" i="4"/>
  <c r="L550" i="4"/>
  <c r="L544" i="4" s="1"/>
  <c r="O549" i="4"/>
  <c r="O543" i="4" s="1"/>
  <c r="R478" i="4"/>
  <c r="D478" i="4" s="1"/>
  <c r="T481" i="4"/>
  <c r="F481" i="4" s="1"/>
  <c r="V484" i="4"/>
  <c r="H484" i="4" s="1"/>
  <c r="R488" i="4"/>
  <c r="D488" i="4" s="1"/>
  <c r="T491" i="4"/>
  <c r="F491" i="4" s="1"/>
  <c r="V494" i="4"/>
  <c r="H494" i="4" s="1"/>
  <c r="R498" i="4"/>
  <c r="D498" i="4" s="1"/>
  <c r="V410" i="4"/>
  <c r="H410" i="4" s="1"/>
  <c r="R414" i="4"/>
  <c r="D414" i="4" s="1"/>
  <c r="T417" i="4"/>
  <c r="V420" i="4"/>
  <c r="H420" i="4" s="1"/>
  <c r="R424" i="4"/>
  <c r="T427" i="4"/>
  <c r="F427" i="4" s="1"/>
  <c r="V430" i="4"/>
  <c r="T343" i="4"/>
  <c r="F343" i="4" s="1"/>
  <c r="V346" i="4"/>
  <c r="H346" i="4" s="1"/>
  <c r="R350" i="4"/>
  <c r="D350" i="4" s="1"/>
  <c r="T353" i="4"/>
  <c r="F353" i="4" s="1"/>
  <c r="V356" i="4"/>
  <c r="R360" i="4"/>
  <c r="D360" i="4" s="1"/>
  <c r="T363" i="4"/>
  <c r="F363" i="4" s="1"/>
  <c r="R276" i="4"/>
  <c r="D276" i="4" s="1"/>
  <c r="T279" i="4"/>
  <c r="F279" i="4" s="1"/>
  <c r="V282" i="4"/>
  <c r="H282" i="4" s="1"/>
  <c r="R286" i="4"/>
  <c r="D286" i="4" s="1"/>
  <c r="T289" i="4"/>
  <c r="F289" i="4" s="1"/>
  <c r="V292" i="4"/>
  <c r="H292" i="4" s="1"/>
  <c r="R296" i="4"/>
  <c r="V208" i="4"/>
  <c r="H208" i="4" s="1"/>
  <c r="R212" i="4"/>
  <c r="D212" i="4" s="1"/>
  <c r="S215" i="4"/>
  <c r="V217" i="4"/>
  <c r="R220" i="4"/>
  <c r="U222" i="4"/>
  <c r="G222" i="4" s="1"/>
  <c r="Q225" i="4"/>
  <c r="C225" i="4" s="1"/>
  <c r="R227" i="4"/>
  <c r="D227" i="4" s="1"/>
  <c r="T229" i="4"/>
  <c r="F229" i="4" s="1"/>
  <c r="G233" i="4"/>
  <c r="U141" i="4"/>
  <c r="G141" i="4" s="1"/>
  <c r="S143" i="4"/>
  <c r="E143" i="4" s="1"/>
  <c r="Q145" i="4"/>
  <c r="U146" i="4"/>
  <c r="S148" i="4"/>
  <c r="E148" i="4" s="1"/>
  <c r="Q150" i="4"/>
  <c r="C150" i="4" s="1"/>
  <c r="U151" i="4"/>
  <c r="G151" i="4" s="1"/>
  <c r="S153" i="4"/>
  <c r="S550" i="4"/>
  <c r="S544" i="4" s="1"/>
  <c r="Q476" i="4"/>
  <c r="C476" i="4" s="1"/>
  <c r="S479" i="4"/>
  <c r="E479" i="4" s="1"/>
  <c r="U482" i="4"/>
  <c r="Q486" i="4"/>
  <c r="S489" i="4"/>
  <c r="U492" i="4"/>
  <c r="Q496" i="4"/>
  <c r="C496" i="4" s="1"/>
  <c r="E499" i="4"/>
  <c r="V475" i="4"/>
  <c r="H475" i="4" s="1"/>
  <c r="Q412" i="4"/>
  <c r="C412" i="4" s="1"/>
  <c r="D549" i="4"/>
  <c r="D543" i="4" s="1"/>
  <c r="S476" i="4"/>
  <c r="E476" i="4" s="1"/>
  <c r="U479" i="4"/>
  <c r="Q483" i="4"/>
  <c r="S486" i="4"/>
  <c r="E486" i="4" s="1"/>
  <c r="U489" i="4"/>
  <c r="G489" i="4" s="1"/>
  <c r="Q493" i="4"/>
  <c r="C493" i="4" s="1"/>
  <c r="S496" i="4"/>
  <c r="E496" i="4" s="1"/>
  <c r="R550" i="4"/>
  <c r="V482" i="4"/>
  <c r="H482" i="4" s="1"/>
  <c r="R493" i="4"/>
  <c r="D493" i="4" s="1"/>
  <c r="Q409" i="4"/>
  <c r="C409" i="4" s="1"/>
  <c r="V415" i="4"/>
  <c r="H415" i="4" s="1"/>
  <c r="T422" i="4"/>
  <c r="F422" i="4" s="1"/>
  <c r="R429" i="4"/>
  <c r="D429" i="4" s="1"/>
  <c r="Q408" i="4"/>
  <c r="C408" i="4" s="1"/>
  <c r="T348" i="4"/>
  <c r="F348" i="4" s="1"/>
  <c r="R355" i="4"/>
  <c r="D355" i="4" s="1"/>
  <c r="V361" i="4"/>
  <c r="U341" i="4"/>
  <c r="G341" i="4" s="1"/>
  <c r="R281" i="4"/>
  <c r="D281" i="4" s="1"/>
  <c r="T287" i="4"/>
  <c r="F287" i="4" s="1"/>
  <c r="V293" i="4"/>
  <c r="H293" i="4" s="1"/>
  <c r="V297" i="4"/>
  <c r="R210" i="4"/>
  <c r="T215" i="4"/>
  <c r="F215" i="4" s="1"/>
  <c r="V218" i="4"/>
  <c r="H218" i="4" s="1"/>
  <c r="S223" i="4"/>
  <c r="E223" i="4" s="1"/>
  <c r="U227" i="4"/>
  <c r="T230" i="4"/>
  <c r="F230" i="4" s="1"/>
  <c r="T207" i="4"/>
  <c r="F207" i="4" s="1"/>
  <c r="T143" i="4"/>
  <c r="F143" i="4" s="1"/>
  <c r="V145" i="4"/>
  <c r="V148" i="4"/>
  <c r="V151" i="4"/>
  <c r="R154" i="4"/>
  <c r="D154" i="4" s="1"/>
  <c r="T156" i="4"/>
  <c r="F156" i="4" s="1"/>
  <c r="T158" i="4"/>
  <c r="F158" i="4" s="1"/>
  <c r="T160" i="4"/>
  <c r="F160" i="4" s="1"/>
  <c r="T162" i="4"/>
  <c r="V74" i="4"/>
  <c r="U76" i="4"/>
  <c r="T78" i="4"/>
  <c r="S80" i="4"/>
  <c r="S82" i="4"/>
  <c r="E82" i="4" s="1"/>
  <c r="R84" i="4"/>
  <c r="D84" i="4" s="1"/>
  <c r="Q86" i="4"/>
  <c r="C86" i="4" s="1"/>
  <c r="V87" i="4"/>
  <c r="H87" i="4" s="1"/>
  <c r="U89" i="4"/>
  <c r="T91" i="4"/>
  <c r="S93" i="4"/>
  <c r="R95" i="4"/>
  <c r="Q73" i="4"/>
  <c r="C73" i="4" s="1"/>
  <c r="U8" i="4"/>
  <c r="G8" i="4" s="1"/>
  <c r="T10" i="4"/>
  <c r="F10" i="4" s="1"/>
  <c r="S12" i="4"/>
  <c r="E12" i="4" s="1"/>
  <c r="R14" i="4"/>
  <c r="D14" i="4" s="1"/>
  <c r="Q16" i="4"/>
  <c r="C16" i="4" s="1"/>
  <c r="V17" i="4"/>
  <c r="U19" i="4"/>
  <c r="S21" i="4"/>
  <c r="E21" i="4" s="1"/>
  <c r="Q23" i="4"/>
  <c r="C23" i="4" s="1"/>
  <c r="U24" i="4"/>
  <c r="S26" i="4"/>
  <c r="E26" i="4" s="1"/>
  <c r="Q28" i="4"/>
  <c r="C28" i="4" s="1"/>
  <c r="U29" i="4"/>
  <c r="G29" i="4" s="1"/>
  <c r="E31" i="4"/>
  <c r="R6" i="4"/>
  <c r="D6" i="4" s="1"/>
  <c r="U80" i="4"/>
  <c r="R86" i="4"/>
  <c r="D86" i="4" s="1"/>
  <c r="Q88" i="4"/>
  <c r="V89" i="4"/>
  <c r="U91" i="4"/>
  <c r="T93" i="4"/>
  <c r="F93" i="4" s="1"/>
  <c r="S95" i="4"/>
  <c r="E95" i="4" s="1"/>
  <c r="Q7" i="4"/>
  <c r="C7" i="4" s="1"/>
  <c r="V8" i="4"/>
  <c r="H8" i="4" s="1"/>
  <c r="U10" i="4"/>
  <c r="T12" i="4"/>
  <c r="S14" i="4"/>
  <c r="R16" i="4"/>
  <c r="Q18" i="4"/>
  <c r="V19" i="4"/>
  <c r="H19" i="4" s="1"/>
  <c r="T21" i="4"/>
  <c r="R23" i="4"/>
  <c r="D23" i="4" s="1"/>
  <c r="V24" i="4"/>
  <c r="H24" i="4" s="1"/>
  <c r="T26" i="4"/>
  <c r="R28" i="4"/>
  <c r="V29" i="4"/>
  <c r="S6" i="4"/>
  <c r="U277" i="4"/>
  <c r="G277" i="4" s="1"/>
  <c r="T228" i="4"/>
  <c r="F228" i="4" s="1"/>
  <c r="R147" i="4"/>
  <c r="D147" i="4" s="1"/>
  <c r="G99" i="4"/>
  <c r="C32" i="4"/>
  <c r="T412" i="4"/>
  <c r="R274" i="4"/>
  <c r="U228" i="4"/>
  <c r="G228" i="4" s="1"/>
  <c r="S147" i="4"/>
  <c r="E147" i="4" s="1"/>
  <c r="S157" i="4"/>
  <c r="E157" i="4" s="1"/>
  <c r="T79" i="4"/>
  <c r="F79" i="4" s="1"/>
  <c r="V86" i="4"/>
  <c r="T92" i="4"/>
  <c r="F92" i="4" s="1"/>
  <c r="U7" i="4"/>
  <c r="G7" i="4" s="1"/>
  <c r="R15" i="4"/>
  <c r="D15" i="4" s="1"/>
  <c r="T20" i="4"/>
  <c r="F20" i="4" s="1"/>
  <c r="V28" i="4"/>
  <c r="T408" i="4"/>
  <c r="F408" i="4" s="1"/>
  <c r="R208" i="4"/>
  <c r="D208" i="4" s="1"/>
  <c r="T550" i="4"/>
  <c r="R483" i="4"/>
  <c r="D483" i="4" s="1"/>
  <c r="V495" i="4"/>
  <c r="H495" i="4" s="1"/>
  <c r="R409" i="4"/>
  <c r="D409" i="4" s="1"/>
  <c r="T418" i="4"/>
  <c r="F418" i="4" s="1"/>
  <c r="R425" i="4"/>
  <c r="D425" i="4" s="1"/>
  <c r="V431" i="4"/>
  <c r="T344" i="4"/>
  <c r="F344" i="4" s="1"/>
  <c r="R351" i="4"/>
  <c r="V357" i="4"/>
  <c r="H357" i="4" s="1"/>
  <c r="T364" i="4"/>
  <c r="F364" i="4" s="1"/>
  <c r="R277" i="4"/>
  <c r="D277" i="4" s="1"/>
  <c r="R282" i="4"/>
  <c r="D282" i="4" s="1"/>
  <c r="U287" i="4"/>
  <c r="G287" i="4" s="1"/>
  <c r="Q294" i="4"/>
  <c r="C294" i="4" s="1"/>
  <c r="S210" i="4"/>
  <c r="E210" i="4" s="1"/>
  <c r="Q216" i="4"/>
  <c r="S219" i="4"/>
  <c r="E219" i="4" s="1"/>
  <c r="T223" i="4"/>
  <c r="V227" i="4"/>
  <c r="V230" i="4"/>
  <c r="H230" i="4" s="1"/>
  <c r="U207" i="4"/>
  <c r="U143" i="4"/>
  <c r="G143" i="4" s="1"/>
  <c r="Q146" i="4"/>
  <c r="Q149" i="4"/>
  <c r="C149" i="4" s="1"/>
  <c r="Q152" i="4"/>
  <c r="C152" i="4" s="1"/>
  <c r="S154" i="4"/>
  <c r="U156" i="4"/>
  <c r="U158" i="4"/>
  <c r="G158" i="4" s="1"/>
  <c r="U160" i="4"/>
  <c r="G160" i="4" s="1"/>
  <c r="U162" i="4"/>
  <c r="G162" i="4" s="1"/>
  <c r="V140" i="4"/>
  <c r="H140" i="4" s="1"/>
  <c r="Q75" i="4"/>
  <c r="C75" i="4" s="1"/>
  <c r="V76" i="4"/>
  <c r="H76" i="4" s="1"/>
  <c r="U78" i="4"/>
  <c r="G78" i="4" s="1"/>
  <c r="T82" i="4"/>
  <c r="S84" i="4"/>
  <c r="S79" i="4"/>
  <c r="E79" i="4" s="1"/>
  <c r="Q83" i="4"/>
  <c r="C83" i="4" s="1"/>
  <c r="T88" i="4"/>
  <c r="F88" i="4" s="1"/>
  <c r="S92" i="4"/>
  <c r="E92" i="4" s="1"/>
  <c r="Q96" i="4"/>
  <c r="T7" i="4"/>
  <c r="F7" i="4" s="1"/>
  <c r="S9" i="4"/>
  <c r="R11" i="4"/>
  <c r="D11" i="4" s="1"/>
  <c r="Q13" i="4"/>
  <c r="C13" i="4" s="1"/>
  <c r="Q15" i="4"/>
  <c r="C15" i="4" s="1"/>
  <c r="U18" i="4"/>
  <c r="G18" i="4" s="1"/>
  <c r="S20" i="4"/>
  <c r="E20" i="4" s="1"/>
  <c r="Q22" i="4"/>
  <c r="U23" i="4"/>
  <c r="G23" i="4" s="1"/>
  <c r="Q27" i="4"/>
  <c r="U28" i="4"/>
  <c r="G28" i="4" s="1"/>
  <c r="V6" i="4"/>
  <c r="H6" i="4" s="1"/>
  <c r="R489" i="4"/>
  <c r="D489" i="4" s="1"/>
  <c r="R419" i="4"/>
  <c r="D419" i="4" s="1"/>
  <c r="R345" i="4"/>
  <c r="D345" i="4" s="1"/>
  <c r="T358" i="4"/>
  <c r="U290" i="4"/>
  <c r="G290" i="4" s="1"/>
  <c r="V216" i="4"/>
  <c r="H216" i="4" s="1"/>
  <c r="S150" i="4"/>
  <c r="E150" i="4" s="1"/>
  <c r="S159" i="4"/>
  <c r="E159" i="4" s="1"/>
  <c r="V75" i="4"/>
  <c r="H75" i="4" s="1"/>
  <c r="R83" i="4"/>
  <c r="D83" i="4" s="1"/>
  <c r="U90" i="4"/>
  <c r="G90" i="4" s="1"/>
  <c r="R96" i="4"/>
  <c r="D96" i="4" s="1"/>
  <c r="S11" i="4"/>
  <c r="R22" i="4"/>
  <c r="D22" i="4" s="1"/>
  <c r="S415" i="4"/>
  <c r="E415" i="4" s="1"/>
  <c r="U280" i="4"/>
  <c r="G280" i="4" s="1"/>
  <c r="S218" i="4"/>
  <c r="E218" i="4" s="1"/>
  <c r="E549" i="4"/>
  <c r="E543" i="4" s="1"/>
  <c r="V485" i="4"/>
  <c r="H485" i="4" s="1"/>
  <c r="R496" i="4"/>
  <c r="D496" i="4" s="1"/>
  <c r="V411" i="4"/>
  <c r="H411" i="4" s="1"/>
  <c r="U418" i="4"/>
  <c r="G418" i="4" s="1"/>
  <c r="S425" i="4"/>
  <c r="E425" i="4" s="1"/>
  <c r="C432" i="4"/>
  <c r="U344" i="4"/>
  <c r="G344" i="4" s="1"/>
  <c r="S351" i="4"/>
  <c r="Q358" i="4"/>
  <c r="C358" i="4" s="1"/>
  <c r="U364" i="4"/>
  <c r="G364" i="4" s="1"/>
  <c r="S277" i="4"/>
  <c r="E277" i="4" s="1"/>
  <c r="V283" i="4"/>
  <c r="H283" i="4" s="1"/>
  <c r="V287" i="4"/>
  <c r="H287" i="4" s="1"/>
  <c r="R294" i="4"/>
  <c r="D294" i="4" s="1"/>
  <c r="F300" i="4"/>
  <c r="T210" i="4"/>
  <c r="R216" i="4"/>
  <c r="D216" i="4" s="1"/>
  <c r="S220" i="4"/>
  <c r="U223" i="4"/>
  <c r="G223" i="4" s="1"/>
  <c r="R228" i="4"/>
  <c r="D228" i="4" s="1"/>
  <c r="H231" i="4"/>
  <c r="Q207" i="4"/>
  <c r="C207" i="4" s="1"/>
  <c r="V143" i="4"/>
  <c r="H143" i="4" s="1"/>
  <c r="V146" i="4"/>
  <c r="R149" i="4"/>
  <c r="D149" i="4" s="1"/>
  <c r="R152" i="4"/>
  <c r="V154" i="4"/>
  <c r="H154" i="4" s="1"/>
  <c r="V156" i="4"/>
  <c r="V158" i="4"/>
  <c r="H158" i="4" s="1"/>
  <c r="V160" i="4"/>
  <c r="H160" i="4" s="1"/>
  <c r="R163" i="4"/>
  <c r="D163" i="4" s="1"/>
  <c r="U140" i="4"/>
  <c r="G140" i="4" s="1"/>
  <c r="R75" i="4"/>
  <c r="Q77" i="4"/>
  <c r="C77" i="4" s="1"/>
  <c r="Q79" i="4"/>
  <c r="C79" i="4" s="1"/>
  <c r="V80" i="4"/>
  <c r="H80" i="4" s="1"/>
  <c r="U82" i="4"/>
  <c r="G82" i="4" s="1"/>
  <c r="T84" i="4"/>
  <c r="F84" i="4" s="1"/>
  <c r="S86" i="4"/>
  <c r="E86" i="4" s="1"/>
  <c r="R88" i="4"/>
  <c r="D88" i="4" s="1"/>
  <c r="Q90" i="4"/>
  <c r="C90" i="4" s="1"/>
  <c r="V91" i="4"/>
  <c r="H91" i="4" s="1"/>
  <c r="U93" i="4"/>
  <c r="U95" i="4"/>
  <c r="G95" i="4" s="1"/>
  <c r="R7" i="4"/>
  <c r="D7" i="4" s="1"/>
  <c r="Q9" i="4"/>
  <c r="V10" i="4"/>
  <c r="H10" i="4" s="1"/>
  <c r="U12" i="4"/>
  <c r="G12" i="4" s="1"/>
  <c r="T14" i="4"/>
  <c r="F14" i="4" s="1"/>
  <c r="S16" i="4"/>
  <c r="E16" i="4" s="1"/>
  <c r="S18" i="4"/>
  <c r="E18" i="4" s="1"/>
  <c r="Q20" i="4"/>
  <c r="C20" i="4" s="1"/>
  <c r="U21" i="4"/>
  <c r="G21" i="4" s="1"/>
  <c r="S23" i="4"/>
  <c r="E23" i="4" s="1"/>
  <c r="Q25" i="4"/>
  <c r="U26" i="4"/>
  <c r="S28" i="4"/>
  <c r="E28" i="4" s="1"/>
  <c r="G31" i="4"/>
  <c r="T6" i="4"/>
  <c r="F6" i="4" s="1"/>
  <c r="T486" i="4"/>
  <c r="F486" i="4" s="1"/>
  <c r="E432" i="4"/>
  <c r="T294" i="4"/>
  <c r="F294" i="4" s="1"/>
  <c r="R213" i="4"/>
  <c r="Q221" i="4"/>
  <c r="V277" i="4"/>
  <c r="H277" i="4" s="1"/>
  <c r="S213" i="4"/>
  <c r="E213" i="4" s="1"/>
  <c r="S225" i="4"/>
  <c r="E225" i="4" s="1"/>
  <c r="S144" i="4"/>
  <c r="E144" i="4" s="1"/>
  <c r="S155" i="4"/>
  <c r="E155" i="4" s="1"/>
  <c r="U77" i="4"/>
  <c r="G77" i="4" s="1"/>
  <c r="Q85" i="4"/>
  <c r="S94" i="4"/>
  <c r="T9" i="4"/>
  <c r="F9" i="4" s="1"/>
  <c r="V18" i="4"/>
  <c r="H18" i="4" s="1"/>
  <c r="R27" i="4"/>
  <c r="D27" i="4" s="1"/>
  <c r="Q6" i="4"/>
  <c r="C6" i="4" s="1"/>
  <c r="Q348" i="4"/>
  <c r="C348" i="4" s="1"/>
  <c r="C549" i="4"/>
  <c r="C543" i="4" s="1"/>
  <c r="C556" i="4" s="1"/>
  <c r="R486" i="4"/>
  <c r="D486" i="4" s="1"/>
  <c r="T496" i="4"/>
  <c r="F496" i="4" s="1"/>
  <c r="R412" i="4"/>
  <c r="D412" i="4" s="1"/>
  <c r="V418" i="4"/>
  <c r="H418" i="4" s="1"/>
  <c r="T425" i="4"/>
  <c r="F425" i="4" s="1"/>
  <c r="D432" i="4"/>
  <c r="V344" i="4"/>
  <c r="H344" i="4" s="1"/>
  <c r="T351" i="4"/>
  <c r="F351" i="4" s="1"/>
  <c r="R358" i="4"/>
  <c r="V364" i="4"/>
  <c r="H364" i="4" s="1"/>
  <c r="T277" i="4"/>
  <c r="Q284" i="4"/>
  <c r="C284" i="4" s="1"/>
  <c r="V288" i="4"/>
  <c r="H288" i="4" s="1"/>
  <c r="S294" i="4"/>
  <c r="E294" i="4" s="1"/>
  <c r="T211" i="4"/>
  <c r="F211" i="4" s="1"/>
  <c r="T216" i="4"/>
  <c r="T220" i="4"/>
  <c r="F220" i="4" s="1"/>
  <c r="V223" i="4"/>
  <c r="H223" i="4" s="1"/>
  <c r="S228" i="4"/>
  <c r="E228" i="4" s="1"/>
  <c r="C232" i="4"/>
  <c r="Q141" i="4"/>
  <c r="C141" i="4" s="1"/>
  <c r="Q144" i="4"/>
  <c r="C144" i="4" s="1"/>
  <c r="Q147" i="4"/>
  <c r="S149" i="4"/>
  <c r="S152" i="4"/>
  <c r="E152" i="4" s="1"/>
  <c r="Q155" i="4"/>
  <c r="Q157" i="4"/>
  <c r="C157" i="4" s="1"/>
  <c r="Q159" i="4"/>
  <c r="C159" i="4" s="1"/>
  <c r="Q161" i="4"/>
  <c r="C161" i="4" s="1"/>
  <c r="S163" i="4"/>
  <c r="E163" i="4" s="1"/>
  <c r="T140" i="4"/>
  <c r="S75" i="4"/>
  <c r="S77" i="4"/>
  <c r="R79" i="4"/>
  <c r="D79" i="4" s="1"/>
  <c r="Q81" i="4"/>
  <c r="C81" i="4" s="1"/>
  <c r="V82" i="4"/>
  <c r="H82" i="4" s="1"/>
  <c r="U84" i="4"/>
  <c r="G84" i="4" s="1"/>
  <c r="T86" i="4"/>
  <c r="F86" i="4" s="1"/>
  <c r="S88" i="4"/>
  <c r="E88" i="4" s="1"/>
  <c r="R90" i="4"/>
  <c r="D90" i="4" s="1"/>
  <c r="Q92" i="4"/>
  <c r="Q94" i="4"/>
  <c r="C94" i="4" s="1"/>
  <c r="V95" i="4"/>
  <c r="S7" i="4"/>
  <c r="E7" i="4" s="1"/>
  <c r="R9" i="4"/>
  <c r="D9" i="4" s="1"/>
  <c r="Q11" i="4"/>
  <c r="C11" i="4" s="1"/>
  <c r="V12" i="4"/>
  <c r="H12" i="4" s="1"/>
  <c r="U14" i="4"/>
  <c r="G14" i="4" s="1"/>
  <c r="U16" i="4"/>
  <c r="G16" i="4" s="1"/>
  <c r="T18" i="4"/>
  <c r="R20" i="4"/>
  <c r="D20" i="4" s="1"/>
  <c r="V21" i="4"/>
  <c r="H21" i="4" s="1"/>
  <c r="T23" i="4"/>
  <c r="R25" i="4"/>
  <c r="D25" i="4" s="1"/>
  <c r="V26" i="4"/>
  <c r="T28" i="4"/>
  <c r="F28" i="4" s="1"/>
  <c r="U6" i="4"/>
  <c r="G6" i="4" s="1"/>
  <c r="R476" i="4"/>
  <c r="D476" i="4" s="1"/>
  <c r="U351" i="4"/>
  <c r="G351" i="4" s="1"/>
  <c r="T290" i="4"/>
  <c r="F290" i="4" s="1"/>
  <c r="U216" i="4"/>
  <c r="G216" i="4" s="1"/>
  <c r="V141" i="4"/>
  <c r="R150" i="4"/>
  <c r="D150" i="4" s="1"/>
  <c r="T152" i="4"/>
  <c r="R157" i="4"/>
  <c r="D157" i="4" s="1"/>
  <c r="R159" i="4"/>
  <c r="D159" i="4" s="1"/>
  <c r="T163" i="4"/>
  <c r="U75" i="4"/>
  <c r="R81" i="4"/>
  <c r="D81" i="4" s="1"/>
  <c r="U86" i="4"/>
  <c r="G86" i="4" s="1"/>
  <c r="S90" i="4"/>
  <c r="R94" i="4"/>
  <c r="D94" i="4" s="1"/>
  <c r="U163" i="4"/>
  <c r="G163" i="4" s="1"/>
  <c r="H99" i="4"/>
  <c r="Q17" i="4"/>
  <c r="C17" i="4" s="1"/>
  <c r="V23" i="4"/>
  <c r="H23" i="4" s="1"/>
  <c r="S412" i="4"/>
  <c r="E412" i="4" s="1"/>
  <c r="Q419" i="4"/>
  <c r="C419" i="4" s="1"/>
  <c r="U425" i="4"/>
  <c r="G425" i="4" s="1"/>
  <c r="Q345" i="4"/>
  <c r="C345" i="4" s="1"/>
  <c r="S358" i="4"/>
  <c r="E358" i="4" s="1"/>
  <c r="R284" i="4"/>
  <c r="D284" i="4" s="1"/>
  <c r="R225" i="4"/>
  <c r="D225" i="4" s="1"/>
  <c r="R144" i="4"/>
  <c r="D144" i="4" s="1"/>
  <c r="R155" i="4"/>
  <c r="D155" i="4" s="1"/>
  <c r="T161" i="4"/>
  <c r="S140" i="4"/>
  <c r="E140" i="4" s="1"/>
  <c r="T77" i="4"/>
  <c r="V84" i="4"/>
  <c r="V16" i="4"/>
  <c r="H16" i="4" s="1"/>
  <c r="S25" i="4"/>
  <c r="E25" i="4" s="1"/>
  <c r="E30" i="4"/>
  <c r="T476" i="4"/>
  <c r="F476" i="4" s="1"/>
  <c r="V425" i="4"/>
  <c r="H425" i="4" s="1"/>
  <c r="V351" i="4"/>
  <c r="H351" i="4" s="1"/>
  <c r="S284" i="4"/>
  <c r="E284" i="4" s="1"/>
  <c r="T295" i="4"/>
  <c r="F295" i="4" s="1"/>
  <c r="R221" i="4"/>
  <c r="D221" i="4" s="1"/>
  <c r="Q142" i="4"/>
  <c r="C142" i="4" s="1"/>
  <c r="U152" i="4"/>
  <c r="U161" i="4"/>
  <c r="G161" i="4" s="1"/>
  <c r="R140" i="4"/>
  <c r="S81" i="4"/>
  <c r="E81" i="4" s="1"/>
  <c r="U88" i="4"/>
  <c r="G88" i="4" s="1"/>
  <c r="S13" i="4"/>
  <c r="E13" i="4" s="1"/>
  <c r="T25" i="4"/>
  <c r="F25" i="4" s="1"/>
  <c r="U428" i="4"/>
  <c r="G428" i="4" s="1"/>
  <c r="R341" i="4"/>
  <c r="D341" i="4" s="1"/>
  <c r="Q291" i="4"/>
  <c r="C291" i="4" s="1"/>
  <c r="R479" i="4"/>
  <c r="D479" i="4" s="1"/>
  <c r="T489" i="4"/>
  <c r="R415" i="4"/>
  <c r="D415" i="4" s="1"/>
  <c r="V421" i="4"/>
  <c r="H421" i="4" s="1"/>
  <c r="T428" i="4"/>
  <c r="F428" i="4" s="1"/>
  <c r="S408" i="4"/>
  <c r="E408" i="4" s="1"/>
  <c r="V347" i="4"/>
  <c r="H347" i="4" s="1"/>
  <c r="T354" i="4"/>
  <c r="F354" i="4" s="1"/>
  <c r="R361" i="4"/>
  <c r="D361" i="4" s="1"/>
  <c r="T280" i="4"/>
  <c r="F280" i="4" s="1"/>
  <c r="T284" i="4"/>
  <c r="F284" i="4" s="1"/>
  <c r="V290" i="4"/>
  <c r="H290" i="4" s="1"/>
  <c r="R297" i="4"/>
  <c r="D297" i="4" s="1"/>
  <c r="S274" i="4"/>
  <c r="E274" i="4" s="1"/>
  <c r="T213" i="4"/>
  <c r="F213" i="4" s="1"/>
  <c r="R218" i="4"/>
  <c r="T221" i="4"/>
  <c r="F221" i="4" s="1"/>
  <c r="T225" i="4"/>
  <c r="F225" i="4" s="1"/>
  <c r="V229" i="4"/>
  <c r="H229" i="4" s="1"/>
  <c r="R142" i="4"/>
  <c r="R145" i="4"/>
  <c r="D145" i="4" s="1"/>
  <c r="T147" i="4"/>
  <c r="F147" i="4" s="1"/>
  <c r="T150" i="4"/>
  <c r="F150" i="4" s="1"/>
  <c r="T153" i="4"/>
  <c r="F153" i="4" s="1"/>
  <c r="T155" i="4"/>
  <c r="F155" i="4" s="1"/>
  <c r="T157" i="4"/>
  <c r="F157" i="4" s="1"/>
  <c r="V159" i="4"/>
  <c r="H159" i="4" s="1"/>
  <c r="V161" i="4"/>
  <c r="H161" i="4" s="1"/>
  <c r="V163" i="4"/>
  <c r="H163" i="4" s="1"/>
  <c r="R74" i="4"/>
  <c r="Q76" i="4"/>
  <c r="C76" i="4" s="1"/>
  <c r="V77" i="4"/>
  <c r="U79" i="4"/>
  <c r="G79" i="4" s="1"/>
  <c r="T81" i="4"/>
  <c r="S83" i="4"/>
  <c r="E83" i="4" s="1"/>
  <c r="R85" i="4"/>
  <c r="D85" i="4" s="1"/>
  <c r="Q87" i="4"/>
  <c r="C87" i="4" s="1"/>
  <c r="Q89" i="4"/>
  <c r="V90" i="4"/>
  <c r="U92" i="4"/>
  <c r="T94" i="4"/>
  <c r="F94" i="4" s="1"/>
  <c r="S96" i="4"/>
  <c r="E96" i="4" s="1"/>
  <c r="R73" i="4"/>
  <c r="D73" i="4" s="1"/>
  <c r="V7" i="4"/>
  <c r="H7" i="4" s="1"/>
  <c r="U9" i="4"/>
  <c r="U11" i="4"/>
  <c r="G11" i="4" s="1"/>
  <c r="T13" i="4"/>
  <c r="S15" i="4"/>
  <c r="R17" i="4"/>
  <c r="D17" i="4" s="1"/>
  <c r="Q19" i="4"/>
  <c r="C19" i="4" s="1"/>
  <c r="U20" i="4"/>
  <c r="G20" i="4" s="1"/>
  <c r="S22" i="4"/>
  <c r="E22" i="4" s="1"/>
  <c r="Q24" i="4"/>
  <c r="C24" i="4" s="1"/>
  <c r="U25" i="4"/>
  <c r="G25" i="4" s="1"/>
  <c r="S27" i="4"/>
  <c r="Q29" i="4"/>
  <c r="C29" i="4" s="1"/>
  <c r="T479" i="4"/>
  <c r="F479" i="4" s="1"/>
  <c r="V489" i="4"/>
  <c r="H489" i="4" s="1"/>
  <c r="Q422" i="4"/>
  <c r="C422" i="4" s="1"/>
  <c r="U354" i="4"/>
  <c r="G354" i="4" s="1"/>
  <c r="S361" i="4"/>
  <c r="T285" i="4"/>
  <c r="F285" i="4" s="1"/>
  <c r="U213" i="4"/>
  <c r="G213" i="4" s="1"/>
  <c r="V479" i="4"/>
  <c r="H479" i="4" s="1"/>
  <c r="T492" i="4"/>
  <c r="U475" i="4"/>
  <c r="G475" i="4" s="1"/>
  <c r="T415" i="4"/>
  <c r="F415" i="4" s="1"/>
  <c r="R422" i="4"/>
  <c r="D422" i="4" s="1"/>
  <c r="V428" i="4"/>
  <c r="U408" i="4"/>
  <c r="R348" i="4"/>
  <c r="V354" i="4"/>
  <c r="H354" i="4" s="1"/>
  <c r="T361" i="4"/>
  <c r="F361" i="4" s="1"/>
  <c r="S341" i="4"/>
  <c r="E341" i="4" s="1"/>
  <c r="V280" i="4"/>
  <c r="H280" i="4" s="1"/>
  <c r="R287" i="4"/>
  <c r="D287" i="4" s="1"/>
  <c r="R291" i="4"/>
  <c r="T297" i="4"/>
  <c r="V209" i="4"/>
  <c r="V213" i="4"/>
  <c r="T218" i="4"/>
  <c r="V222" i="4"/>
  <c r="H222" i="4" s="1"/>
  <c r="R226" i="4"/>
  <c r="D226" i="4" s="1"/>
  <c r="R230" i="4"/>
  <c r="D230" i="4" s="1"/>
  <c r="T142" i="4"/>
  <c r="T145" i="4"/>
  <c r="T148" i="4"/>
  <c r="V150" i="4"/>
  <c r="H150" i="4" s="1"/>
  <c r="V153" i="4"/>
  <c r="H153" i="4" s="1"/>
  <c r="V155" i="4"/>
  <c r="R158" i="4"/>
  <c r="D158" i="4" s="1"/>
  <c r="R160" i="4"/>
  <c r="D160" i="4" s="1"/>
  <c r="R162" i="4"/>
  <c r="D162" i="4" s="1"/>
  <c r="T74" i="4"/>
  <c r="F74" i="4" s="1"/>
  <c r="S76" i="4"/>
  <c r="R78" i="4"/>
  <c r="D78" i="4" s="1"/>
  <c r="Q80" i="4"/>
  <c r="C80" i="4" s="1"/>
  <c r="V81" i="4"/>
  <c r="H81" i="4" s="1"/>
  <c r="U83" i="4"/>
  <c r="G83" i="4" s="1"/>
  <c r="U85" i="4"/>
  <c r="G85" i="4" s="1"/>
  <c r="T87" i="4"/>
  <c r="F87" i="4" s="1"/>
  <c r="S89" i="4"/>
  <c r="R91" i="4"/>
  <c r="D91" i="4" s="1"/>
  <c r="Q93" i="4"/>
  <c r="C93" i="4" s="1"/>
  <c r="V94" i="4"/>
  <c r="H94" i="4" s="1"/>
  <c r="U96" i="4"/>
  <c r="G96" i="4" s="1"/>
  <c r="T73" i="4"/>
  <c r="F73" i="4" s="1"/>
  <c r="S8" i="4"/>
  <c r="E8" i="4" s="1"/>
  <c r="R10" i="4"/>
  <c r="D10" i="4" s="1"/>
  <c r="Q12" i="4"/>
  <c r="C12" i="4" s="1"/>
  <c r="V13" i="4"/>
  <c r="U15" i="4"/>
  <c r="T17" i="4"/>
  <c r="F17" i="4" s="1"/>
  <c r="S19" i="4"/>
  <c r="E19" i="4" s="1"/>
  <c r="Q21" i="4"/>
  <c r="C21" i="4" s="1"/>
  <c r="U22" i="4"/>
  <c r="G22" i="4" s="1"/>
  <c r="S24" i="4"/>
  <c r="Q26" i="4"/>
  <c r="C26" i="4" s="1"/>
  <c r="U27" i="4"/>
  <c r="G27" i="4" s="1"/>
  <c r="S29" i="4"/>
  <c r="E29" i="4" s="1"/>
  <c r="T482" i="4"/>
  <c r="F482" i="4" s="1"/>
  <c r="V492" i="4"/>
  <c r="H492" i="4" s="1"/>
  <c r="Q475" i="4"/>
  <c r="C475" i="4" s="1"/>
  <c r="C508" i="4" s="1"/>
  <c r="U415" i="4"/>
  <c r="G415" i="4" s="1"/>
  <c r="S422" i="4"/>
  <c r="E422" i="4" s="1"/>
  <c r="Q429" i="4"/>
  <c r="C429" i="4" s="1"/>
  <c r="V408" i="4"/>
  <c r="H408" i="4" s="1"/>
  <c r="S348" i="4"/>
  <c r="E348" i="4" s="1"/>
  <c r="Q355" i="4"/>
  <c r="U361" i="4"/>
  <c r="G361" i="4" s="1"/>
  <c r="T341" i="4"/>
  <c r="F341" i="4" s="1"/>
  <c r="R223" i="4"/>
  <c r="D223" i="4" s="1"/>
  <c r="U145" i="4"/>
  <c r="G145" i="4" s="1"/>
  <c r="S158" i="4"/>
  <c r="E158" i="4" s="1"/>
  <c r="U74" i="4"/>
  <c r="G74" i="4" s="1"/>
  <c r="Q84" i="4"/>
  <c r="R93" i="4"/>
  <c r="D93" i="4" s="1"/>
  <c r="T8" i="4"/>
  <c r="F8" i="4" s="1"/>
  <c r="U17" i="4"/>
  <c r="R26" i="4"/>
  <c r="D26" i="4" s="1"/>
  <c r="R19" i="4"/>
  <c r="S287" i="4"/>
  <c r="E287" i="4" s="1"/>
  <c r="T226" i="4"/>
  <c r="F226" i="4" s="1"/>
  <c r="U148" i="4"/>
  <c r="G148" i="4" s="1"/>
  <c r="S160" i="4"/>
  <c r="E160" i="4" s="1"/>
  <c r="T76" i="4"/>
  <c r="F76" i="4" s="1"/>
  <c r="V85" i="4"/>
  <c r="H85" i="4" s="1"/>
  <c r="Q95" i="4"/>
  <c r="C95" i="4" s="1"/>
  <c r="S10" i="4"/>
  <c r="T19" i="4"/>
  <c r="V27" i="4"/>
  <c r="Q230" i="4"/>
  <c r="C230" i="4" s="1"/>
  <c r="U150" i="4"/>
  <c r="G150" i="4" s="1"/>
  <c r="Q162" i="4"/>
  <c r="C162" i="4" s="1"/>
  <c r="Q78" i="4"/>
  <c r="C78" i="4" s="1"/>
  <c r="S87" i="4"/>
  <c r="E87" i="4" s="1"/>
  <c r="T96" i="4"/>
  <c r="F96" i="4" s="1"/>
  <c r="V20" i="4"/>
  <c r="R29" i="4"/>
  <c r="D29" i="4" s="1"/>
  <c r="S297" i="4"/>
  <c r="Q151" i="4"/>
  <c r="C151" i="4" s="1"/>
  <c r="U87" i="4"/>
  <c r="G87" i="4" s="1"/>
  <c r="V96" i="4"/>
  <c r="H96" i="4" s="1"/>
  <c r="R21" i="4"/>
  <c r="D21" i="4" s="1"/>
  <c r="U297" i="4"/>
  <c r="G297" i="4" s="1"/>
  <c r="U153" i="4"/>
  <c r="V79" i="4"/>
  <c r="H79" i="4" s="1"/>
  <c r="T22" i="4"/>
  <c r="F22" i="4" s="1"/>
  <c r="Q210" i="4"/>
  <c r="C210" i="4" s="1"/>
  <c r="Q154" i="4"/>
  <c r="C154" i="4" s="1"/>
  <c r="R80" i="4"/>
  <c r="D80" i="4" s="1"/>
  <c r="S142" i="4"/>
  <c r="E142" i="4" s="1"/>
  <c r="U81" i="4"/>
  <c r="G81" i="4" s="1"/>
  <c r="T15" i="4"/>
  <c r="F15" i="4" s="1"/>
  <c r="U218" i="4"/>
  <c r="T24" i="4"/>
  <c r="S145" i="4"/>
  <c r="E145" i="4" s="1"/>
  <c r="T83" i="4"/>
  <c r="F83" i="4" s="1"/>
  <c r="V25" i="4"/>
  <c r="H25" i="4" s="1"/>
  <c r="Q281" i="4"/>
  <c r="C281" i="4" s="1"/>
  <c r="Q226" i="4"/>
  <c r="C226" i="4" s="1"/>
  <c r="U147" i="4"/>
  <c r="G147" i="4" s="1"/>
  <c r="Q160" i="4"/>
  <c r="C160" i="4" s="1"/>
  <c r="R76" i="4"/>
  <c r="D76" i="4" s="1"/>
  <c r="S85" i="4"/>
  <c r="U94" i="4"/>
  <c r="G94" i="4" s="1"/>
  <c r="Q10" i="4"/>
  <c r="C10" i="4" s="1"/>
  <c r="T27" i="4"/>
  <c r="F27" i="4" s="1"/>
  <c r="R292" i="4"/>
  <c r="D292" i="4" s="1"/>
  <c r="V11" i="4"/>
  <c r="S230" i="4"/>
  <c r="E230" i="4" s="1"/>
  <c r="S162" i="4"/>
  <c r="E162" i="4" s="1"/>
  <c r="S78" i="4"/>
  <c r="E78" i="4" s="1"/>
  <c r="R12" i="4"/>
  <c r="D12" i="4" s="1"/>
  <c r="T29" i="4"/>
  <c r="F29" i="4" s="1"/>
  <c r="C164" i="4"/>
  <c r="R89" i="4"/>
  <c r="D89" i="4" s="1"/>
  <c r="U13" i="4"/>
  <c r="G13" i="4" s="1"/>
  <c r="S207" i="4"/>
  <c r="E207" i="4" s="1"/>
  <c r="E164" i="4"/>
  <c r="T89" i="4"/>
  <c r="F89" i="4" s="1"/>
  <c r="V22" i="4"/>
  <c r="H22" i="4" s="1"/>
  <c r="T214" i="4"/>
  <c r="U155" i="4"/>
  <c r="G155" i="4" s="1"/>
  <c r="Q91" i="4"/>
  <c r="R24" i="4"/>
  <c r="D24" i="4" s="1"/>
  <c r="U142" i="4"/>
  <c r="S91" i="4"/>
  <c r="V73" i="4"/>
  <c r="H73" i="4" s="1"/>
  <c r="H32" i="4"/>
  <c r="U157" i="4"/>
  <c r="G157" i="4" s="1"/>
  <c r="V92" i="4"/>
  <c r="H92" i="4" s="1"/>
  <c r="S17" i="4"/>
  <c r="E17" i="4" s="1"/>
  <c r="Q14" i="4"/>
  <c r="C14" i="4" s="1"/>
  <c r="C166" i="4"/>
  <c r="S73" i="4"/>
  <c r="E73" i="4" s="1"/>
  <c r="F32" i="4"/>
  <c r="Q156" i="4"/>
  <c r="Q82" i="4"/>
  <c r="C82" i="4" s="1"/>
  <c r="V15" i="4"/>
  <c r="H15" i="4" s="1"/>
  <c r="U221" i="4"/>
  <c r="G221" i="4" s="1"/>
  <c r="S74" i="4"/>
  <c r="Q8" i="4"/>
  <c r="C8" i="4" s="1"/>
  <c r="P544" i="4"/>
  <c r="I543" i="4"/>
  <c r="F480" i="4"/>
  <c r="G544" i="4"/>
  <c r="Q544" i="4"/>
  <c r="J543" i="4"/>
  <c r="C544" i="4"/>
  <c r="C557" i="4" s="1"/>
  <c r="E544" i="4"/>
  <c r="N543" i="4"/>
  <c r="E487" i="4"/>
  <c r="C489" i="4"/>
  <c r="G490" i="4"/>
  <c r="E492" i="4"/>
  <c r="C494" i="4"/>
  <c r="F475" i="4"/>
  <c r="C410" i="4"/>
  <c r="G411" i="4"/>
  <c r="E413" i="4"/>
  <c r="C415" i="4"/>
  <c r="T544" i="4"/>
  <c r="D484" i="4"/>
  <c r="F492" i="4"/>
  <c r="F497" i="4"/>
  <c r="H416" i="4"/>
  <c r="F423" i="4"/>
  <c r="H426" i="4"/>
  <c r="D430" i="4"/>
  <c r="H431" i="4"/>
  <c r="F433" i="4"/>
  <c r="F349" i="4"/>
  <c r="D351" i="4"/>
  <c r="D356" i="4"/>
  <c r="H362" i="4"/>
  <c r="D366" i="4"/>
  <c r="F275" i="4"/>
  <c r="H278" i="4"/>
  <c r="G478" i="4"/>
  <c r="E484" i="4"/>
  <c r="C486" i="4"/>
  <c r="E489" i="4"/>
  <c r="G492" i="4"/>
  <c r="C501" i="4"/>
  <c r="E410" i="4"/>
  <c r="C477" i="4"/>
  <c r="G482" i="4"/>
  <c r="F484" i="4"/>
  <c r="H487" i="4"/>
  <c r="F489" i="4"/>
  <c r="F494" i="4"/>
  <c r="F499" i="4"/>
  <c r="D501" i="4"/>
  <c r="D417" i="4"/>
  <c r="K544" i="4"/>
  <c r="F543" i="4"/>
  <c r="E477" i="4"/>
  <c r="G499" i="4"/>
  <c r="G420" i="4"/>
  <c r="E427" i="4"/>
  <c r="E353" i="4"/>
  <c r="C355" i="4"/>
  <c r="G356" i="4"/>
  <c r="C360" i="4"/>
  <c r="G366" i="4"/>
  <c r="E289" i="4"/>
  <c r="G292" i="4"/>
  <c r="C296" i="4"/>
  <c r="M544" i="4"/>
  <c r="G477" i="4"/>
  <c r="G486" i="4"/>
  <c r="E488" i="4"/>
  <c r="C490" i="4"/>
  <c r="G496" i="4"/>
  <c r="E498" i="4"/>
  <c r="C500" i="4"/>
  <c r="E409" i="4"/>
  <c r="C411" i="4"/>
  <c r="G412" i="4"/>
  <c r="C421" i="4"/>
  <c r="G422" i="4"/>
  <c r="C426" i="4"/>
  <c r="G427" i="4"/>
  <c r="C431" i="4"/>
  <c r="G432" i="4"/>
  <c r="C478" i="4"/>
  <c r="F483" i="4"/>
  <c r="C497" i="4"/>
  <c r="G498" i="4"/>
  <c r="E500" i="4"/>
  <c r="G409" i="4"/>
  <c r="C418" i="4"/>
  <c r="G419" i="4"/>
  <c r="E421" i="4"/>
  <c r="C423" i="4"/>
  <c r="C433" i="4"/>
  <c r="E342" i="4"/>
  <c r="C344" i="4"/>
  <c r="G345" i="4"/>
  <c r="C359" i="4"/>
  <c r="G360" i="4"/>
  <c r="E362" i="4"/>
  <c r="C275" i="4"/>
  <c r="E283" i="4"/>
  <c r="E288" i="4"/>
  <c r="R544" i="4"/>
  <c r="G483" i="4"/>
  <c r="F485" i="4"/>
  <c r="H498" i="4"/>
  <c r="F411" i="4"/>
  <c r="D413" i="4"/>
  <c r="D485" i="4"/>
  <c r="G426" i="4"/>
  <c r="D408" i="4"/>
  <c r="E356" i="4"/>
  <c r="G358" i="4"/>
  <c r="C361" i="4"/>
  <c r="E281" i="4"/>
  <c r="G283" i="4"/>
  <c r="H297" i="4"/>
  <c r="H212" i="4"/>
  <c r="F214" i="4"/>
  <c r="H217" i="4"/>
  <c r="F219" i="4"/>
  <c r="H227" i="4"/>
  <c r="H232" i="4"/>
  <c r="G207" i="4"/>
  <c r="D142" i="4"/>
  <c r="F145" i="4"/>
  <c r="H148" i="4"/>
  <c r="D152" i="4"/>
  <c r="H74" i="4"/>
  <c r="F81" i="4"/>
  <c r="H84" i="4"/>
  <c r="H89" i="4"/>
  <c r="F91" i="4"/>
  <c r="F12" i="4"/>
  <c r="D19" i="4"/>
  <c r="H20" i="4"/>
  <c r="H30" i="4"/>
  <c r="G229" i="4"/>
  <c r="C233" i="4"/>
  <c r="G165" i="4"/>
  <c r="F140" i="4"/>
  <c r="C85" i="4"/>
  <c r="G91" i="4"/>
  <c r="F477" i="4"/>
  <c r="D424" i="4"/>
  <c r="H429" i="4"/>
  <c r="E349" i="4"/>
  <c r="D354" i="4"/>
  <c r="F356" i="4"/>
  <c r="H358" i="4"/>
  <c r="E361" i="4"/>
  <c r="D279" i="4"/>
  <c r="F281" i="4"/>
  <c r="D291" i="4"/>
  <c r="F293" i="4"/>
  <c r="H295" i="4"/>
  <c r="C298" i="4"/>
  <c r="C213" i="4"/>
  <c r="G214" i="4"/>
  <c r="E216" i="4"/>
  <c r="G219" i="4"/>
  <c r="H207" i="4"/>
  <c r="G76" i="4"/>
  <c r="D427" i="4"/>
  <c r="G408" i="4"/>
  <c r="D347" i="4"/>
  <c r="G349" i="4"/>
  <c r="E354" i="4"/>
  <c r="H356" i="4"/>
  <c r="C277" i="4"/>
  <c r="H281" i="4"/>
  <c r="F286" i="4"/>
  <c r="C289" i="4"/>
  <c r="E291" i="4"/>
  <c r="G293" i="4"/>
  <c r="D296" i="4"/>
  <c r="D298" i="4"/>
  <c r="D300" i="4"/>
  <c r="H209" i="4"/>
  <c r="D213" i="4"/>
  <c r="H214" i="4"/>
  <c r="F216" i="4"/>
  <c r="D218" i="4"/>
  <c r="F231" i="4"/>
  <c r="F142" i="4"/>
  <c r="H145" i="4"/>
  <c r="F152" i="4"/>
  <c r="H155" i="4"/>
  <c r="F162" i="4"/>
  <c r="H165" i="4"/>
  <c r="D75" i="4"/>
  <c r="F78" i="4"/>
  <c r="H86" i="4"/>
  <c r="D95" i="4"/>
  <c r="F417" i="4"/>
  <c r="G421" i="4"/>
  <c r="D433" i="4"/>
  <c r="F347" i="4"/>
  <c r="C357" i="4"/>
  <c r="H361" i="4"/>
  <c r="F366" i="4"/>
  <c r="E296" i="4"/>
  <c r="G142" i="4"/>
  <c r="C146" i="4"/>
  <c r="E149" i="4"/>
  <c r="G479" i="4"/>
  <c r="F488" i="4"/>
  <c r="D411" i="4"/>
  <c r="H417" i="4"/>
  <c r="C425" i="4"/>
  <c r="H427" i="4"/>
  <c r="D342" i="4"/>
  <c r="G347" i="4"/>
  <c r="F352" i="4"/>
  <c r="D275" i="4"/>
  <c r="F277" i="4"/>
  <c r="H279" i="4"/>
  <c r="E282" i="4"/>
  <c r="F296" i="4"/>
  <c r="F208" i="4"/>
  <c r="D210" i="4"/>
  <c r="H211" i="4"/>
  <c r="F218" i="4"/>
  <c r="D220" i="4"/>
  <c r="H221" i="4"/>
  <c r="F223" i="4"/>
  <c r="H226" i="4"/>
  <c r="H142" i="4"/>
  <c r="F144" i="4"/>
  <c r="D146" i="4"/>
  <c r="H147" i="4"/>
  <c r="F159" i="4"/>
  <c r="D161" i="4"/>
  <c r="H162" i="4"/>
  <c r="F164" i="4"/>
  <c r="D166" i="4"/>
  <c r="E428" i="4"/>
  <c r="H433" i="4"/>
  <c r="D348" i="4"/>
  <c r="F350" i="4"/>
  <c r="C353" i="4"/>
  <c r="E355" i="4"/>
  <c r="G357" i="4"/>
  <c r="C278" i="4"/>
  <c r="E280" i="4"/>
  <c r="G294" i="4"/>
  <c r="H296" i="4"/>
  <c r="D274" i="4"/>
  <c r="F210" i="4"/>
  <c r="H213" i="4"/>
  <c r="E483" i="4"/>
  <c r="H491" i="4"/>
  <c r="H428" i="4"/>
  <c r="G348" i="4"/>
  <c r="H355" i="4"/>
  <c r="D358" i="4"/>
  <c r="F360" i="4"/>
  <c r="E365" i="4"/>
  <c r="D283" i="4"/>
  <c r="G285" i="4"/>
  <c r="E290" i="4"/>
  <c r="D295" i="4"/>
  <c r="E297" i="4"/>
  <c r="D209" i="4"/>
  <c r="D219" i="4"/>
  <c r="H220" i="4"/>
  <c r="F222" i="4"/>
  <c r="D224" i="4"/>
  <c r="H225" i="4"/>
  <c r="T543" i="4"/>
  <c r="F501" i="4"/>
  <c r="G423" i="4"/>
  <c r="E346" i="4"/>
  <c r="E351" i="4"/>
  <c r="G353" i="4"/>
  <c r="F358" i="4"/>
  <c r="E276" i="4"/>
  <c r="G278" i="4"/>
  <c r="D288" i="4"/>
  <c r="C293" i="4"/>
  <c r="F297" i="4"/>
  <c r="G274" i="4"/>
  <c r="C211" i="4"/>
  <c r="C216" i="4"/>
  <c r="C221" i="4"/>
  <c r="E224" i="4"/>
  <c r="G227" i="4"/>
  <c r="E229" i="4"/>
  <c r="C231" i="4"/>
  <c r="G232" i="4"/>
  <c r="C147" i="4"/>
  <c r="G153" i="4"/>
  <c r="D140" i="4"/>
  <c r="E76" i="4"/>
  <c r="C88" i="4"/>
  <c r="G89" i="4"/>
  <c r="E91" i="4"/>
  <c r="C9" i="4"/>
  <c r="F412" i="4"/>
  <c r="H430" i="4"/>
  <c r="E350" i="4"/>
  <c r="C292" i="4"/>
  <c r="C217" i="4"/>
  <c r="D207" i="4"/>
  <c r="G152" i="4"/>
  <c r="C156" i="4"/>
  <c r="E75" i="4"/>
  <c r="H77" i="4"/>
  <c r="C92" i="4"/>
  <c r="F13" i="4"/>
  <c r="E15" i="4"/>
  <c r="G24" i="4"/>
  <c r="F26" i="4"/>
  <c r="F148" i="4"/>
  <c r="E156" i="4"/>
  <c r="G75" i="4"/>
  <c r="C84" i="4"/>
  <c r="E89" i="4"/>
  <c r="D92" i="4"/>
  <c r="E94" i="4"/>
  <c r="C97" i="4"/>
  <c r="D99" i="4"/>
  <c r="H11" i="4"/>
  <c r="G26" i="4"/>
  <c r="H27" i="4"/>
  <c r="H350" i="4"/>
  <c r="F292" i="4"/>
  <c r="E217" i="4"/>
  <c r="C153" i="4"/>
  <c r="G10" i="4"/>
  <c r="F161" i="4"/>
  <c r="G93" i="4"/>
  <c r="E215" i="4"/>
  <c r="H88" i="4"/>
  <c r="E9" i="4"/>
  <c r="G218" i="4"/>
  <c r="C227" i="4"/>
  <c r="G230" i="4"/>
  <c r="E141" i="4"/>
  <c r="C145" i="4"/>
  <c r="D153" i="4"/>
  <c r="H78" i="4"/>
  <c r="H13" i="4"/>
  <c r="G15" i="4"/>
  <c r="G17" i="4"/>
  <c r="F19" i="4"/>
  <c r="C25" i="4"/>
  <c r="H26" i="4"/>
  <c r="E32" i="4"/>
  <c r="C27" i="4"/>
  <c r="H28" i="4"/>
  <c r="C343" i="4"/>
  <c r="C297" i="4"/>
  <c r="H141" i="4"/>
  <c r="E85" i="4"/>
  <c r="E27" i="4"/>
  <c r="H228" i="4"/>
  <c r="D74" i="4"/>
  <c r="H90" i="4"/>
  <c r="C96" i="4"/>
  <c r="D434" i="4"/>
  <c r="D353" i="4"/>
  <c r="C219" i="4"/>
  <c r="E153" i="4"/>
  <c r="G156" i="4"/>
  <c r="G166" i="4"/>
  <c r="E84" i="4"/>
  <c r="F99" i="4"/>
  <c r="E10" i="4"/>
  <c r="H17" i="4"/>
  <c r="G19" i="4"/>
  <c r="F21" i="4"/>
  <c r="G30" i="4"/>
  <c r="C483" i="4"/>
  <c r="E154" i="4"/>
  <c r="E80" i="4"/>
  <c r="F77" i="4"/>
  <c r="C91" i="4"/>
  <c r="E11" i="4"/>
  <c r="C367" i="4"/>
  <c r="H284" i="4"/>
  <c r="G296" i="4"/>
  <c r="C212" i="4"/>
  <c r="E220" i="4"/>
  <c r="H156" i="4"/>
  <c r="F163" i="4"/>
  <c r="E90" i="4"/>
  <c r="G92" i="4"/>
  <c r="E14" i="4"/>
  <c r="D16" i="4"/>
  <c r="C18" i="4"/>
  <c r="F23" i="4"/>
  <c r="C31" i="4"/>
  <c r="C214" i="4"/>
  <c r="H146" i="4"/>
  <c r="C229" i="4"/>
  <c r="C155" i="4"/>
  <c r="C143" i="4"/>
  <c r="G146" i="4"/>
  <c r="E151" i="4"/>
  <c r="G154" i="4"/>
  <c r="C74" i="4"/>
  <c r="D77" i="4"/>
  <c r="F82" i="4"/>
  <c r="F85" i="4"/>
  <c r="E93" i="4"/>
  <c r="H97" i="4"/>
  <c r="C22" i="4"/>
  <c r="H95" i="4"/>
  <c r="H14" i="4"/>
  <c r="H29" i="4"/>
  <c r="D428" i="4"/>
  <c r="H359" i="4"/>
  <c r="G289" i="4"/>
  <c r="H499" i="4"/>
  <c r="D290" i="4"/>
  <c r="G215" i="4"/>
  <c r="D229" i="4"/>
  <c r="D148" i="4"/>
  <c r="H151" i="4"/>
  <c r="G80" i="4"/>
  <c r="C89" i="4"/>
  <c r="H98" i="4"/>
  <c r="G9" i="4"/>
  <c r="F11" i="4"/>
  <c r="F24" i="4"/>
  <c r="D28" i="4"/>
  <c r="C30" i="4"/>
  <c r="F367" i="4"/>
  <c r="E6" i="4"/>
  <c r="E77" i="4"/>
  <c r="E98" i="4"/>
  <c r="F18" i="4"/>
  <c r="E74" i="4"/>
  <c r="E24" i="4"/>
  <c r="J15" i="14"/>
  <c r="J19" i="14" l="1"/>
  <c r="J19" i="13"/>
  <c r="J20" i="12"/>
  <c r="J20" i="10"/>
  <c r="J19" i="11"/>
  <c r="J20" i="9"/>
  <c r="J20" i="8"/>
  <c r="J20" i="7"/>
  <c r="J20" i="2"/>
  <c r="D556" i="4" l="1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D508" i="4"/>
  <c r="E508" i="4"/>
  <c r="F508" i="4"/>
  <c r="G508" i="4"/>
  <c r="H508" i="4"/>
  <c r="D509" i="4"/>
  <c r="E509" i="4"/>
  <c r="F509" i="4"/>
  <c r="G509" i="4"/>
  <c r="H509" i="4"/>
  <c r="D510" i="4"/>
  <c r="E510" i="4"/>
  <c r="F510" i="4"/>
  <c r="G510" i="4"/>
  <c r="H510" i="4"/>
  <c r="D511" i="4"/>
  <c r="E511" i="4"/>
  <c r="F511" i="4"/>
  <c r="G511" i="4"/>
  <c r="H511" i="4"/>
  <c r="D512" i="4"/>
  <c r="E512" i="4"/>
  <c r="F512" i="4"/>
  <c r="G512" i="4"/>
  <c r="H512" i="4"/>
  <c r="D513" i="4"/>
  <c r="E513" i="4"/>
  <c r="F513" i="4"/>
  <c r="G513" i="4"/>
  <c r="H513" i="4"/>
  <c r="D514" i="4"/>
  <c r="E514" i="4"/>
  <c r="F514" i="4"/>
  <c r="G514" i="4"/>
  <c r="H514" i="4"/>
  <c r="D515" i="4"/>
  <c r="E515" i="4"/>
  <c r="F515" i="4"/>
  <c r="G515" i="4"/>
  <c r="H515" i="4"/>
  <c r="D516" i="4"/>
  <c r="E516" i="4"/>
  <c r="F516" i="4"/>
  <c r="G516" i="4"/>
  <c r="H516" i="4"/>
  <c r="D517" i="4"/>
  <c r="E517" i="4"/>
  <c r="F517" i="4"/>
  <c r="G517" i="4"/>
  <c r="H517" i="4"/>
  <c r="D518" i="4"/>
  <c r="E518" i="4"/>
  <c r="F518" i="4"/>
  <c r="G518" i="4"/>
  <c r="H518" i="4"/>
  <c r="D519" i="4"/>
  <c r="E519" i="4"/>
  <c r="F519" i="4"/>
  <c r="G519" i="4"/>
  <c r="H519" i="4"/>
  <c r="D520" i="4"/>
  <c r="E520" i="4"/>
  <c r="F520" i="4"/>
  <c r="G520" i="4"/>
  <c r="H520" i="4"/>
  <c r="D521" i="4"/>
  <c r="E521" i="4"/>
  <c r="F521" i="4"/>
  <c r="G521" i="4"/>
  <c r="H521" i="4"/>
  <c r="D522" i="4"/>
  <c r="E522" i="4"/>
  <c r="F522" i="4"/>
  <c r="G522" i="4"/>
  <c r="H522" i="4"/>
  <c r="D523" i="4"/>
  <c r="E523" i="4"/>
  <c r="F523" i="4"/>
  <c r="G523" i="4"/>
  <c r="H523" i="4"/>
  <c r="D524" i="4"/>
  <c r="E524" i="4"/>
  <c r="F524" i="4"/>
  <c r="G524" i="4"/>
  <c r="H524" i="4"/>
  <c r="D525" i="4"/>
  <c r="E525" i="4"/>
  <c r="F525" i="4"/>
  <c r="G525" i="4"/>
  <c r="H525" i="4"/>
  <c r="D526" i="4"/>
  <c r="E526" i="4"/>
  <c r="F526" i="4"/>
  <c r="G526" i="4"/>
  <c r="H526" i="4"/>
  <c r="D527" i="4"/>
  <c r="E527" i="4"/>
  <c r="F527" i="4"/>
  <c r="G527" i="4"/>
  <c r="H527" i="4"/>
  <c r="D528" i="4"/>
  <c r="E528" i="4"/>
  <c r="F528" i="4"/>
  <c r="G528" i="4"/>
  <c r="H528" i="4"/>
  <c r="D529" i="4"/>
  <c r="E529" i="4"/>
  <c r="F529" i="4"/>
  <c r="G529" i="4"/>
  <c r="H529" i="4"/>
  <c r="D530" i="4"/>
  <c r="E530" i="4"/>
  <c r="F530" i="4"/>
  <c r="G530" i="4"/>
  <c r="H530" i="4"/>
  <c r="D531" i="4"/>
  <c r="E531" i="4"/>
  <c r="F531" i="4"/>
  <c r="G531" i="4"/>
  <c r="H531" i="4"/>
  <c r="D532" i="4"/>
  <c r="E532" i="4"/>
  <c r="F532" i="4"/>
  <c r="G532" i="4"/>
  <c r="H532" i="4"/>
  <c r="D533" i="4"/>
  <c r="E533" i="4"/>
  <c r="F533" i="4"/>
  <c r="G533" i="4"/>
  <c r="H533" i="4"/>
  <c r="D534" i="4"/>
  <c r="E534" i="4"/>
  <c r="F534" i="4"/>
  <c r="G534" i="4"/>
  <c r="H534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D441" i="4"/>
  <c r="E441" i="4"/>
  <c r="F441" i="4"/>
  <c r="G441" i="4"/>
  <c r="H441" i="4"/>
  <c r="D442" i="4"/>
  <c r="E442" i="4"/>
  <c r="F442" i="4"/>
  <c r="G442" i="4"/>
  <c r="H442" i="4"/>
  <c r="D443" i="4"/>
  <c r="E443" i="4"/>
  <c r="F443" i="4"/>
  <c r="G443" i="4"/>
  <c r="H443" i="4"/>
  <c r="D444" i="4"/>
  <c r="E444" i="4"/>
  <c r="F444" i="4"/>
  <c r="G444" i="4"/>
  <c r="H444" i="4"/>
  <c r="D445" i="4"/>
  <c r="E445" i="4"/>
  <c r="F445" i="4"/>
  <c r="G445" i="4"/>
  <c r="H445" i="4"/>
  <c r="D446" i="4"/>
  <c r="E446" i="4"/>
  <c r="F446" i="4"/>
  <c r="G446" i="4"/>
  <c r="H446" i="4"/>
  <c r="D447" i="4"/>
  <c r="E447" i="4"/>
  <c r="F447" i="4"/>
  <c r="G447" i="4"/>
  <c r="H447" i="4"/>
  <c r="D448" i="4"/>
  <c r="E448" i="4"/>
  <c r="F448" i="4"/>
  <c r="G448" i="4"/>
  <c r="H448" i="4"/>
  <c r="D449" i="4"/>
  <c r="E449" i="4"/>
  <c r="F449" i="4"/>
  <c r="G449" i="4"/>
  <c r="H449" i="4"/>
  <c r="D450" i="4"/>
  <c r="E450" i="4"/>
  <c r="F450" i="4"/>
  <c r="G450" i="4"/>
  <c r="H450" i="4"/>
  <c r="D451" i="4"/>
  <c r="E451" i="4"/>
  <c r="F451" i="4"/>
  <c r="G451" i="4"/>
  <c r="H451" i="4"/>
  <c r="D452" i="4"/>
  <c r="E452" i="4"/>
  <c r="F452" i="4"/>
  <c r="G452" i="4"/>
  <c r="H452" i="4"/>
  <c r="D453" i="4"/>
  <c r="E453" i="4"/>
  <c r="F453" i="4"/>
  <c r="G453" i="4"/>
  <c r="H453" i="4"/>
  <c r="D454" i="4"/>
  <c r="E454" i="4"/>
  <c r="F454" i="4"/>
  <c r="G454" i="4"/>
  <c r="H454" i="4"/>
  <c r="D455" i="4"/>
  <c r="E455" i="4"/>
  <c r="F455" i="4"/>
  <c r="G455" i="4"/>
  <c r="H455" i="4"/>
  <c r="D456" i="4"/>
  <c r="E456" i="4"/>
  <c r="F456" i="4"/>
  <c r="G456" i="4"/>
  <c r="H456" i="4"/>
  <c r="D457" i="4"/>
  <c r="E457" i="4"/>
  <c r="F457" i="4"/>
  <c r="G457" i="4"/>
  <c r="H457" i="4"/>
  <c r="D458" i="4"/>
  <c r="E458" i="4"/>
  <c r="F458" i="4"/>
  <c r="G458" i="4"/>
  <c r="H458" i="4"/>
  <c r="D459" i="4"/>
  <c r="E459" i="4"/>
  <c r="F459" i="4"/>
  <c r="G459" i="4"/>
  <c r="H459" i="4"/>
  <c r="D460" i="4"/>
  <c r="E460" i="4"/>
  <c r="F460" i="4"/>
  <c r="G460" i="4"/>
  <c r="H460" i="4"/>
  <c r="D461" i="4"/>
  <c r="E461" i="4"/>
  <c r="F461" i="4"/>
  <c r="G461" i="4"/>
  <c r="H461" i="4"/>
  <c r="D462" i="4"/>
  <c r="E462" i="4"/>
  <c r="F462" i="4"/>
  <c r="G462" i="4"/>
  <c r="H462" i="4"/>
  <c r="D463" i="4"/>
  <c r="E463" i="4"/>
  <c r="F463" i="4"/>
  <c r="G463" i="4"/>
  <c r="H463" i="4"/>
  <c r="D464" i="4"/>
  <c r="E464" i="4"/>
  <c r="F464" i="4"/>
  <c r="G464" i="4"/>
  <c r="H464" i="4"/>
  <c r="D465" i="4"/>
  <c r="E465" i="4"/>
  <c r="F465" i="4"/>
  <c r="G465" i="4"/>
  <c r="H465" i="4"/>
  <c r="D466" i="4"/>
  <c r="E466" i="4"/>
  <c r="F466" i="4"/>
  <c r="G466" i="4"/>
  <c r="H466" i="4"/>
  <c r="D467" i="4"/>
  <c r="E467" i="4"/>
  <c r="F467" i="4"/>
  <c r="G467" i="4"/>
  <c r="H467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41" i="4"/>
  <c r="D374" i="4"/>
  <c r="E374" i="4"/>
  <c r="F374" i="4"/>
  <c r="G374" i="4"/>
  <c r="H374" i="4"/>
  <c r="D375" i="4"/>
  <c r="E375" i="4"/>
  <c r="F375" i="4"/>
  <c r="G375" i="4"/>
  <c r="H375" i="4"/>
  <c r="D376" i="4"/>
  <c r="E376" i="4"/>
  <c r="F376" i="4"/>
  <c r="G376" i="4"/>
  <c r="H376" i="4"/>
  <c r="D377" i="4"/>
  <c r="E377" i="4"/>
  <c r="F377" i="4"/>
  <c r="G377" i="4"/>
  <c r="H377" i="4"/>
  <c r="D378" i="4"/>
  <c r="E378" i="4"/>
  <c r="F378" i="4"/>
  <c r="G378" i="4"/>
  <c r="H378" i="4"/>
  <c r="D379" i="4"/>
  <c r="E379" i="4"/>
  <c r="F379" i="4"/>
  <c r="G379" i="4"/>
  <c r="H379" i="4"/>
  <c r="D380" i="4"/>
  <c r="E380" i="4"/>
  <c r="F380" i="4"/>
  <c r="G380" i="4"/>
  <c r="H380" i="4"/>
  <c r="D381" i="4"/>
  <c r="E381" i="4"/>
  <c r="F381" i="4"/>
  <c r="G381" i="4"/>
  <c r="H381" i="4"/>
  <c r="D382" i="4"/>
  <c r="E382" i="4"/>
  <c r="F382" i="4"/>
  <c r="G382" i="4"/>
  <c r="H382" i="4"/>
  <c r="D383" i="4"/>
  <c r="E383" i="4"/>
  <c r="F383" i="4"/>
  <c r="G383" i="4"/>
  <c r="H383" i="4"/>
  <c r="D384" i="4"/>
  <c r="E384" i="4"/>
  <c r="F384" i="4"/>
  <c r="G384" i="4"/>
  <c r="H384" i="4"/>
  <c r="D385" i="4"/>
  <c r="E385" i="4"/>
  <c r="F385" i="4"/>
  <c r="G385" i="4"/>
  <c r="H385" i="4"/>
  <c r="D386" i="4"/>
  <c r="E386" i="4"/>
  <c r="F386" i="4"/>
  <c r="G386" i="4"/>
  <c r="H386" i="4"/>
  <c r="D387" i="4"/>
  <c r="E387" i="4"/>
  <c r="F387" i="4"/>
  <c r="G387" i="4"/>
  <c r="H387" i="4"/>
  <c r="D388" i="4"/>
  <c r="E388" i="4"/>
  <c r="F388" i="4"/>
  <c r="G388" i="4"/>
  <c r="H388" i="4"/>
  <c r="D389" i="4"/>
  <c r="E389" i="4"/>
  <c r="F389" i="4"/>
  <c r="G389" i="4"/>
  <c r="H389" i="4"/>
  <c r="D390" i="4"/>
  <c r="E390" i="4"/>
  <c r="F390" i="4"/>
  <c r="G390" i="4"/>
  <c r="H390" i="4"/>
  <c r="D391" i="4"/>
  <c r="E391" i="4"/>
  <c r="F391" i="4"/>
  <c r="G391" i="4"/>
  <c r="H391" i="4"/>
  <c r="D392" i="4"/>
  <c r="E392" i="4"/>
  <c r="F392" i="4"/>
  <c r="G392" i="4"/>
  <c r="H392" i="4"/>
  <c r="D393" i="4"/>
  <c r="E393" i="4"/>
  <c r="F393" i="4"/>
  <c r="G393" i="4"/>
  <c r="H393" i="4"/>
  <c r="D394" i="4"/>
  <c r="E394" i="4"/>
  <c r="F394" i="4"/>
  <c r="G394" i="4"/>
  <c r="H394" i="4"/>
  <c r="D395" i="4"/>
  <c r="E395" i="4"/>
  <c r="F395" i="4"/>
  <c r="G395" i="4"/>
  <c r="H395" i="4"/>
  <c r="D396" i="4"/>
  <c r="E396" i="4"/>
  <c r="F396" i="4"/>
  <c r="G396" i="4"/>
  <c r="H396" i="4"/>
  <c r="D397" i="4"/>
  <c r="E397" i="4"/>
  <c r="F397" i="4"/>
  <c r="G397" i="4"/>
  <c r="H397" i="4"/>
  <c r="D398" i="4"/>
  <c r="E398" i="4"/>
  <c r="F398" i="4"/>
  <c r="G398" i="4"/>
  <c r="H398" i="4"/>
  <c r="D399" i="4"/>
  <c r="E399" i="4"/>
  <c r="F399" i="4"/>
  <c r="G399" i="4"/>
  <c r="H399" i="4"/>
  <c r="D400" i="4"/>
  <c r="E400" i="4"/>
  <c r="F400" i="4"/>
  <c r="G400" i="4"/>
  <c r="H400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374" i="4"/>
  <c r="D307" i="4"/>
  <c r="E307" i="4"/>
  <c r="F307" i="4"/>
  <c r="G307" i="4"/>
  <c r="H307" i="4"/>
  <c r="D308" i="4"/>
  <c r="E308" i="4"/>
  <c r="F308" i="4"/>
  <c r="G308" i="4"/>
  <c r="H308" i="4"/>
  <c r="D309" i="4"/>
  <c r="E309" i="4"/>
  <c r="F309" i="4"/>
  <c r="G309" i="4"/>
  <c r="H309" i="4"/>
  <c r="D310" i="4"/>
  <c r="E310" i="4"/>
  <c r="F310" i="4"/>
  <c r="G310" i="4"/>
  <c r="H310" i="4"/>
  <c r="D311" i="4"/>
  <c r="E311" i="4"/>
  <c r="F311" i="4"/>
  <c r="G311" i="4"/>
  <c r="H311" i="4"/>
  <c r="D312" i="4"/>
  <c r="E312" i="4"/>
  <c r="F312" i="4"/>
  <c r="G312" i="4"/>
  <c r="H312" i="4"/>
  <c r="D313" i="4"/>
  <c r="E313" i="4"/>
  <c r="F313" i="4"/>
  <c r="G313" i="4"/>
  <c r="H313" i="4"/>
  <c r="D314" i="4"/>
  <c r="E314" i="4"/>
  <c r="F314" i="4"/>
  <c r="G314" i="4"/>
  <c r="H314" i="4"/>
  <c r="D315" i="4"/>
  <c r="E315" i="4"/>
  <c r="F315" i="4"/>
  <c r="G315" i="4"/>
  <c r="H315" i="4"/>
  <c r="D316" i="4"/>
  <c r="E316" i="4"/>
  <c r="F316" i="4"/>
  <c r="G316" i="4"/>
  <c r="H316" i="4"/>
  <c r="D317" i="4"/>
  <c r="E317" i="4"/>
  <c r="F317" i="4"/>
  <c r="G317" i="4"/>
  <c r="H317" i="4"/>
  <c r="D318" i="4"/>
  <c r="E318" i="4"/>
  <c r="F318" i="4"/>
  <c r="G318" i="4"/>
  <c r="H318" i="4"/>
  <c r="D319" i="4"/>
  <c r="E319" i="4"/>
  <c r="F319" i="4"/>
  <c r="G319" i="4"/>
  <c r="H319" i="4"/>
  <c r="D320" i="4"/>
  <c r="E320" i="4"/>
  <c r="F320" i="4"/>
  <c r="G320" i="4"/>
  <c r="H320" i="4"/>
  <c r="D321" i="4"/>
  <c r="E321" i="4"/>
  <c r="F321" i="4"/>
  <c r="G321" i="4"/>
  <c r="H321" i="4"/>
  <c r="D322" i="4"/>
  <c r="E322" i="4"/>
  <c r="F322" i="4"/>
  <c r="G322" i="4"/>
  <c r="H322" i="4"/>
  <c r="D323" i="4"/>
  <c r="E323" i="4"/>
  <c r="F323" i="4"/>
  <c r="G323" i="4"/>
  <c r="H323" i="4"/>
  <c r="D324" i="4"/>
  <c r="E324" i="4"/>
  <c r="F324" i="4"/>
  <c r="G324" i="4"/>
  <c r="H324" i="4"/>
  <c r="D325" i="4"/>
  <c r="E325" i="4"/>
  <c r="F325" i="4"/>
  <c r="G325" i="4"/>
  <c r="H325" i="4"/>
  <c r="D326" i="4"/>
  <c r="E326" i="4"/>
  <c r="F326" i="4"/>
  <c r="G326" i="4"/>
  <c r="H326" i="4"/>
  <c r="D327" i="4"/>
  <c r="E327" i="4"/>
  <c r="F327" i="4"/>
  <c r="G327" i="4"/>
  <c r="H327" i="4"/>
  <c r="D328" i="4"/>
  <c r="E328" i="4"/>
  <c r="F328" i="4"/>
  <c r="G328" i="4"/>
  <c r="H328" i="4"/>
  <c r="D329" i="4"/>
  <c r="E329" i="4"/>
  <c r="F329" i="4"/>
  <c r="G329" i="4"/>
  <c r="H329" i="4"/>
  <c r="D330" i="4"/>
  <c r="E330" i="4"/>
  <c r="F330" i="4"/>
  <c r="G330" i="4"/>
  <c r="H330" i="4"/>
  <c r="D331" i="4"/>
  <c r="E331" i="4"/>
  <c r="F331" i="4"/>
  <c r="G331" i="4"/>
  <c r="H331" i="4"/>
  <c r="D332" i="4"/>
  <c r="E332" i="4"/>
  <c r="F332" i="4"/>
  <c r="G332" i="4"/>
  <c r="H332" i="4"/>
  <c r="D333" i="4"/>
  <c r="E333" i="4"/>
  <c r="F333" i="4"/>
  <c r="G333" i="4"/>
  <c r="H333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07" i="4"/>
  <c r="D240" i="4"/>
  <c r="E240" i="4"/>
  <c r="F240" i="4"/>
  <c r="G240" i="4"/>
  <c r="H240" i="4"/>
  <c r="D241" i="4"/>
  <c r="E241" i="4"/>
  <c r="F241" i="4"/>
  <c r="G241" i="4"/>
  <c r="H241" i="4"/>
  <c r="D242" i="4"/>
  <c r="E242" i="4"/>
  <c r="F242" i="4"/>
  <c r="G242" i="4"/>
  <c r="H242" i="4"/>
  <c r="D243" i="4"/>
  <c r="E243" i="4"/>
  <c r="F243" i="4"/>
  <c r="G243" i="4"/>
  <c r="H243" i="4"/>
  <c r="D244" i="4"/>
  <c r="E244" i="4"/>
  <c r="F244" i="4"/>
  <c r="G244" i="4"/>
  <c r="H244" i="4"/>
  <c r="D245" i="4"/>
  <c r="E245" i="4"/>
  <c r="F245" i="4"/>
  <c r="G245" i="4"/>
  <c r="H245" i="4"/>
  <c r="D246" i="4"/>
  <c r="E246" i="4"/>
  <c r="F246" i="4"/>
  <c r="G246" i="4"/>
  <c r="H246" i="4"/>
  <c r="D247" i="4"/>
  <c r="E247" i="4"/>
  <c r="F247" i="4"/>
  <c r="G247" i="4"/>
  <c r="H247" i="4"/>
  <c r="D248" i="4"/>
  <c r="E248" i="4"/>
  <c r="F248" i="4"/>
  <c r="G248" i="4"/>
  <c r="H248" i="4"/>
  <c r="D249" i="4"/>
  <c r="E249" i="4"/>
  <c r="F249" i="4"/>
  <c r="G249" i="4"/>
  <c r="H249" i="4"/>
  <c r="D250" i="4"/>
  <c r="E250" i="4"/>
  <c r="F250" i="4"/>
  <c r="G250" i="4"/>
  <c r="H250" i="4"/>
  <c r="D251" i="4"/>
  <c r="E251" i="4"/>
  <c r="F251" i="4"/>
  <c r="G251" i="4"/>
  <c r="H251" i="4"/>
  <c r="D252" i="4"/>
  <c r="E252" i="4"/>
  <c r="F252" i="4"/>
  <c r="G252" i="4"/>
  <c r="H252" i="4"/>
  <c r="D253" i="4"/>
  <c r="E253" i="4"/>
  <c r="F253" i="4"/>
  <c r="G253" i="4"/>
  <c r="H253" i="4"/>
  <c r="D254" i="4"/>
  <c r="E254" i="4"/>
  <c r="F254" i="4"/>
  <c r="G254" i="4"/>
  <c r="H254" i="4"/>
  <c r="D255" i="4"/>
  <c r="E255" i="4"/>
  <c r="F255" i="4"/>
  <c r="G255" i="4"/>
  <c r="H255" i="4"/>
  <c r="D256" i="4"/>
  <c r="E256" i="4"/>
  <c r="F256" i="4"/>
  <c r="G256" i="4"/>
  <c r="H256" i="4"/>
  <c r="D257" i="4"/>
  <c r="E257" i="4"/>
  <c r="F257" i="4"/>
  <c r="G257" i="4"/>
  <c r="H257" i="4"/>
  <c r="D258" i="4"/>
  <c r="E258" i="4"/>
  <c r="F258" i="4"/>
  <c r="G258" i="4"/>
  <c r="H258" i="4"/>
  <c r="D259" i="4"/>
  <c r="E259" i="4"/>
  <c r="F259" i="4"/>
  <c r="G259" i="4"/>
  <c r="H259" i="4"/>
  <c r="D260" i="4"/>
  <c r="E260" i="4"/>
  <c r="F260" i="4"/>
  <c r="G260" i="4"/>
  <c r="H260" i="4"/>
  <c r="D261" i="4"/>
  <c r="E261" i="4"/>
  <c r="F261" i="4"/>
  <c r="G261" i="4"/>
  <c r="H261" i="4"/>
  <c r="D262" i="4"/>
  <c r="E262" i="4"/>
  <c r="F262" i="4"/>
  <c r="G262" i="4"/>
  <c r="H262" i="4"/>
  <c r="D263" i="4"/>
  <c r="E263" i="4"/>
  <c r="F263" i="4"/>
  <c r="G263" i="4"/>
  <c r="H263" i="4"/>
  <c r="D264" i="4"/>
  <c r="E264" i="4"/>
  <c r="F264" i="4"/>
  <c r="G264" i="4"/>
  <c r="H264" i="4"/>
  <c r="D265" i="4"/>
  <c r="E265" i="4"/>
  <c r="F265" i="4"/>
  <c r="G265" i="4"/>
  <c r="H265" i="4"/>
  <c r="D266" i="4"/>
  <c r="E266" i="4"/>
  <c r="F266" i="4"/>
  <c r="G266" i="4"/>
  <c r="H266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40" i="4"/>
  <c r="D173" i="4"/>
  <c r="E173" i="4"/>
  <c r="F173" i="4"/>
  <c r="G173" i="4"/>
  <c r="H173" i="4"/>
  <c r="D174" i="4"/>
  <c r="E174" i="4"/>
  <c r="F174" i="4"/>
  <c r="G174" i="4"/>
  <c r="H174" i="4"/>
  <c r="D175" i="4"/>
  <c r="E175" i="4"/>
  <c r="F175" i="4"/>
  <c r="G175" i="4"/>
  <c r="H175" i="4"/>
  <c r="D176" i="4"/>
  <c r="E176" i="4"/>
  <c r="F176" i="4"/>
  <c r="G176" i="4"/>
  <c r="H176" i="4"/>
  <c r="D177" i="4"/>
  <c r="E177" i="4"/>
  <c r="F177" i="4"/>
  <c r="G177" i="4"/>
  <c r="H177" i="4"/>
  <c r="D178" i="4"/>
  <c r="E178" i="4"/>
  <c r="F178" i="4"/>
  <c r="G178" i="4"/>
  <c r="H178" i="4"/>
  <c r="D179" i="4"/>
  <c r="E179" i="4"/>
  <c r="F179" i="4"/>
  <c r="G179" i="4"/>
  <c r="H179" i="4"/>
  <c r="D180" i="4"/>
  <c r="E180" i="4"/>
  <c r="F180" i="4"/>
  <c r="G180" i="4"/>
  <c r="H180" i="4"/>
  <c r="D181" i="4"/>
  <c r="E181" i="4"/>
  <c r="F181" i="4"/>
  <c r="G181" i="4"/>
  <c r="H181" i="4"/>
  <c r="D182" i="4"/>
  <c r="E182" i="4"/>
  <c r="F182" i="4"/>
  <c r="G182" i="4"/>
  <c r="H182" i="4"/>
  <c r="D183" i="4"/>
  <c r="E183" i="4"/>
  <c r="F183" i="4"/>
  <c r="G183" i="4"/>
  <c r="H183" i="4"/>
  <c r="D184" i="4"/>
  <c r="E184" i="4"/>
  <c r="F184" i="4"/>
  <c r="G184" i="4"/>
  <c r="H184" i="4"/>
  <c r="D185" i="4"/>
  <c r="E185" i="4"/>
  <c r="F185" i="4"/>
  <c r="G185" i="4"/>
  <c r="H185" i="4"/>
  <c r="D186" i="4"/>
  <c r="E186" i="4"/>
  <c r="F186" i="4"/>
  <c r="G186" i="4"/>
  <c r="H186" i="4"/>
  <c r="D187" i="4"/>
  <c r="E187" i="4"/>
  <c r="F187" i="4"/>
  <c r="G187" i="4"/>
  <c r="H187" i="4"/>
  <c r="D188" i="4"/>
  <c r="E188" i="4"/>
  <c r="F188" i="4"/>
  <c r="G188" i="4"/>
  <c r="H188" i="4"/>
  <c r="D189" i="4"/>
  <c r="E189" i="4"/>
  <c r="F189" i="4"/>
  <c r="G189" i="4"/>
  <c r="H189" i="4"/>
  <c r="D190" i="4"/>
  <c r="E190" i="4"/>
  <c r="F190" i="4"/>
  <c r="G190" i="4"/>
  <c r="H190" i="4"/>
  <c r="D191" i="4"/>
  <c r="E191" i="4"/>
  <c r="F191" i="4"/>
  <c r="G191" i="4"/>
  <c r="H191" i="4"/>
  <c r="D192" i="4"/>
  <c r="E192" i="4"/>
  <c r="F192" i="4"/>
  <c r="G192" i="4"/>
  <c r="H192" i="4"/>
  <c r="D193" i="4"/>
  <c r="E193" i="4"/>
  <c r="F193" i="4"/>
  <c r="G193" i="4"/>
  <c r="H193" i="4"/>
  <c r="D194" i="4"/>
  <c r="E194" i="4"/>
  <c r="F194" i="4"/>
  <c r="G194" i="4"/>
  <c r="H194" i="4"/>
  <c r="D195" i="4"/>
  <c r="E195" i="4"/>
  <c r="F195" i="4"/>
  <c r="G195" i="4"/>
  <c r="H195" i="4"/>
  <c r="D196" i="4"/>
  <c r="E196" i="4"/>
  <c r="F196" i="4"/>
  <c r="G196" i="4"/>
  <c r="H196" i="4"/>
  <c r="D197" i="4"/>
  <c r="E197" i="4"/>
  <c r="F197" i="4"/>
  <c r="G197" i="4"/>
  <c r="H197" i="4"/>
  <c r="D198" i="4"/>
  <c r="E198" i="4"/>
  <c r="F198" i="4"/>
  <c r="G198" i="4"/>
  <c r="H198" i="4"/>
  <c r="D199" i="4"/>
  <c r="E199" i="4"/>
  <c r="F199" i="4"/>
  <c r="G199" i="4"/>
  <c r="H199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173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D106" i="4"/>
  <c r="E106" i="4"/>
  <c r="F106" i="4"/>
  <c r="D107" i="4"/>
  <c r="E107" i="4"/>
  <c r="F107" i="4"/>
  <c r="D108" i="4"/>
  <c r="E108" i="4"/>
  <c r="F108" i="4"/>
  <c r="D109" i="4"/>
  <c r="E109" i="4"/>
  <c r="F109" i="4"/>
  <c r="D110" i="4"/>
  <c r="E110" i="4"/>
  <c r="F110" i="4"/>
  <c r="D111" i="4"/>
  <c r="E111" i="4"/>
  <c r="F111" i="4"/>
  <c r="D112" i="4"/>
  <c r="E112" i="4"/>
  <c r="F112" i="4"/>
  <c r="D113" i="4"/>
  <c r="E113" i="4"/>
  <c r="F113" i="4"/>
  <c r="D114" i="4"/>
  <c r="E114" i="4"/>
  <c r="F114" i="4"/>
  <c r="D115" i="4"/>
  <c r="E115" i="4"/>
  <c r="F115" i="4"/>
  <c r="D116" i="4"/>
  <c r="E116" i="4"/>
  <c r="F116" i="4"/>
  <c r="D117" i="4"/>
  <c r="E117" i="4"/>
  <c r="F117" i="4"/>
  <c r="D118" i="4"/>
  <c r="E118" i="4"/>
  <c r="F118" i="4"/>
  <c r="D119" i="4"/>
  <c r="E119" i="4"/>
  <c r="F119" i="4"/>
  <c r="D120" i="4"/>
  <c r="E120" i="4"/>
  <c r="F120" i="4"/>
  <c r="D121" i="4"/>
  <c r="E121" i="4"/>
  <c r="F121" i="4"/>
  <c r="D122" i="4"/>
  <c r="E122" i="4"/>
  <c r="F122" i="4"/>
  <c r="D123" i="4"/>
  <c r="E123" i="4"/>
  <c r="F123" i="4"/>
  <c r="D124" i="4"/>
  <c r="E124" i="4"/>
  <c r="F124" i="4"/>
  <c r="D125" i="4"/>
  <c r="E125" i="4"/>
  <c r="F125" i="4"/>
  <c r="D126" i="4"/>
  <c r="E126" i="4"/>
  <c r="F126" i="4"/>
  <c r="D127" i="4"/>
  <c r="E127" i="4"/>
  <c r="F127" i="4"/>
  <c r="D128" i="4"/>
  <c r="E128" i="4"/>
  <c r="F128" i="4"/>
  <c r="D129" i="4"/>
  <c r="E129" i="4"/>
  <c r="F129" i="4"/>
  <c r="D130" i="4"/>
  <c r="E130" i="4"/>
  <c r="F130" i="4"/>
  <c r="D131" i="4"/>
  <c r="E131" i="4"/>
  <c r="F131" i="4"/>
  <c r="D132" i="4"/>
  <c r="E132" i="4"/>
  <c r="F132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06" i="4"/>
  <c r="D63" i="4"/>
  <c r="E63" i="4"/>
  <c r="F63" i="4"/>
  <c r="G63" i="4"/>
  <c r="H63" i="4"/>
  <c r="D64" i="4"/>
  <c r="E64" i="4"/>
  <c r="F64" i="4"/>
  <c r="G64" i="4"/>
  <c r="H64" i="4"/>
  <c r="D65" i="4"/>
  <c r="E65" i="4"/>
  <c r="F65" i="4"/>
  <c r="G65" i="4"/>
  <c r="H65" i="4"/>
  <c r="C63" i="4"/>
  <c r="C64" i="4"/>
  <c r="C65" i="4"/>
  <c r="H11" i="14" l="1"/>
  <c r="M15" i="11" l="1"/>
  <c r="I42" i="11" s="1"/>
  <c r="J16" i="8"/>
  <c r="M18" i="8"/>
  <c r="M16" i="7"/>
  <c r="H42" i="7" s="1"/>
  <c r="J16" i="7"/>
  <c r="M18" i="7"/>
  <c r="J18" i="7"/>
  <c r="J44" i="7" s="1"/>
  <c r="J45" i="7"/>
  <c r="I45" i="7"/>
  <c r="K35" i="2"/>
  <c r="J17" i="14"/>
  <c r="M15" i="14"/>
  <c r="M17" i="14"/>
  <c r="M15" i="13"/>
  <c r="J32" i="13" s="1"/>
  <c r="M17" i="13"/>
  <c r="J15" i="13"/>
  <c r="J17" i="13"/>
  <c r="H44" i="13" s="1"/>
  <c r="M45" i="13"/>
  <c r="M46" i="13"/>
  <c r="L45" i="13"/>
  <c r="L46" i="13"/>
  <c r="K45" i="13"/>
  <c r="K46" i="13"/>
  <c r="J45" i="13"/>
  <c r="J46" i="13"/>
  <c r="I45" i="13"/>
  <c r="I46" i="13"/>
  <c r="M35" i="13"/>
  <c r="M36" i="13"/>
  <c r="L35" i="13"/>
  <c r="L36" i="13"/>
  <c r="K35" i="13"/>
  <c r="K36" i="13"/>
  <c r="J35" i="13"/>
  <c r="J36" i="13"/>
  <c r="I35" i="13"/>
  <c r="I36" i="13"/>
  <c r="M16" i="12"/>
  <c r="K42" i="12" s="1"/>
  <c r="M18" i="12"/>
  <c r="J16" i="12"/>
  <c r="J18" i="12"/>
  <c r="L44" i="12" s="1"/>
  <c r="M45" i="12"/>
  <c r="M46" i="12"/>
  <c r="L45" i="12"/>
  <c r="L46" i="12"/>
  <c r="K45" i="12"/>
  <c r="K46" i="12"/>
  <c r="J45" i="12"/>
  <c r="J46" i="12"/>
  <c r="I45" i="12"/>
  <c r="I46" i="12"/>
  <c r="M35" i="12"/>
  <c r="M36" i="12"/>
  <c r="L35" i="12"/>
  <c r="L36" i="12"/>
  <c r="K35" i="12"/>
  <c r="K36" i="12"/>
  <c r="J35" i="12"/>
  <c r="J36" i="12"/>
  <c r="I35" i="12"/>
  <c r="I36" i="12"/>
  <c r="M16" i="10"/>
  <c r="M32" i="10" s="1"/>
  <c r="M18" i="10"/>
  <c r="J16" i="10"/>
  <c r="J18" i="10"/>
  <c r="M44" i="10" s="1"/>
  <c r="M45" i="10"/>
  <c r="M46" i="10"/>
  <c r="L45" i="10"/>
  <c r="L46" i="10"/>
  <c r="K45" i="10"/>
  <c r="K46" i="10"/>
  <c r="J45" i="10"/>
  <c r="J46" i="10"/>
  <c r="I45" i="10"/>
  <c r="I46" i="10"/>
  <c r="M35" i="10"/>
  <c r="M36" i="10"/>
  <c r="L35" i="10"/>
  <c r="L36" i="10"/>
  <c r="K35" i="10"/>
  <c r="K36" i="10"/>
  <c r="J35" i="10"/>
  <c r="J36" i="10"/>
  <c r="I35" i="10"/>
  <c r="I36" i="10"/>
  <c r="M17" i="11"/>
  <c r="J15" i="11"/>
  <c r="J17" i="11"/>
  <c r="L34" i="11" s="1"/>
  <c r="M45" i="11"/>
  <c r="M46" i="11"/>
  <c r="L45" i="11"/>
  <c r="L46" i="11"/>
  <c r="K45" i="11"/>
  <c r="K46" i="11"/>
  <c r="J45" i="11"/>
  <c r="J46" i="11"/>
  <c r="I45" i="11"/>
  <c r="I46" i="11"/>
  <c r="M35" i="11"/>
  <c r="M36" i="11"/>
  <c r="L35" i="11"/>
  <c r="L36" i="11"/>
  <c r="K35" i="11"/>
  <c r="K36" i="11"/>
  <c r="J35" i="11"/>
  <c r="J36" i="11"/>
  <c r="I35" i="11"/>
  <c r="I36" i="11"/>
  <c r="M16" i="9"/>
  <c r="K42" i="9" s="1"/>
  <c r="M18" i="9"/>
  <c r="J16" i="9"/>
  <c r="J18" i="9"/>
  <c r="L44" i="9" s="1"/>
  <c r="M45" i="9"/>
  <c r="L45" i="9"/>
  <c r="K45" i="9"/>
  <c r="J45" i="9"/>
  <c r="I45" i="9"/>
  <c r="M35" i="9"/>
  <c r="L35" i="9"/>
  <c r="K35" i="9"/>
  <c r="J35" i="9"/>
  <c r="I35" i="9"/>
  <c r="M16" i="8"/>
  <c r="M42" i="8" s="1"/>
  <c r="J18" i="8"/>
  <c r="K44" i="8" s="1"/>
  <c r="M45" i="8"/>
  <c r="L45" i="8"/>
  <c r="K45" i="8"/>
  <c r="J45" i="8"/>
  <c r="I45" i="8"/>
  <c r="M35" i="8"/>
  <c r="L35" i="8"/>
  <c r="K35" i="8"/>
  <c r="J35" i="8"/>
  <c r="I35" i="8"/>
  <c r="M45" i="7"/>
  <c r="L45" i="7"/>
  <c r="K45" i="7"/>
  <c r="M35" i="7"/>
  <c r="L35" i="7"/>
  <c r="K35" i="7"/>
  <c r="J35" i="7"/>
  <c r="I35" i="7"/>
  <c r="M46" i="2"/>
  <c r="M16" i="2"/>
  <c r="M18" i="2"/>
  <c r="J16" i="2"/>
  <c r="J18" i="2"/>
  <c r="L45" i="2" s="1"/>
  <c r="L46" i="2"/>
  <c r="K46" i="2"/>
  <c r="J46" i="2"/>
  <c r="I46" i="2"/>
  <c r="M35" i="2"/>
  <c r="L35" i="2"/>
  <c r="J35" i="2"/>
  <c r="I35" i="2"/>
  <c r="H46" i="10"/>
  <c r="H46" i="12"/>
  <c r="H45" i="12"/>
  <c r="H35" i="13"/>
  <c r="H36" i="13"/>
  <c r="H35" i="12"/>
  <c r="H36" i="12"/>
  <c r="H35" i="11"/>
  <c r="H36" i="11"/>
  <c r="H35" i="10"/>
  <c r="H36" i="10"/>
  <c r="H35" i="9"/>
  <c r="H35" i="8"/>
  <c r="H35" i="7"/>
  <c r="H35" i="2"/>
  <c r="C15" i="15"/>
  <c r="C17" i="15"/>
  <c r="E19" i="15"/>
  <c r="H19" i="15"/>
  <c r="A21" i="15"/>
  <c r="E21" i="15"/>
  <c r="H21" i="15"/>
  <c r="H12" i="2"/>
  <c r="H13" i="14"/>
  <c r="H46" i="13"/>
  <c r="H45" i="13"/>
  <c r="H11" i="13"/>
  <c r="H13" i="13"/>
  <c r="H12" i="12"/>
  <c r="H14" i="12"/>
  <c r="H46" i="11"/>
  <c r="H45" i="11"/>
  <c r="H11" i="11"/>
  <c r="H13" i="11"/>
  <c r="H45" i="10"/>
  <c r="H12" i="10"/>
  <c r="H14" i="10"/>
  <c r="H45" i="9"/>
  <c r="H12" i="9"/>
  <c r="H14" i="9"/>
  <c r="H45" i="8"/>
  <c r="H12" i="8"/>
  <c r="H14" i="8"/>
  <c r="H45" i="7"/>
  <c r="H12" i="7"/>
  <c r="H14" i="7"/>
  <c r="H14" i="2"/>
  <c r="H46" i="2"/>
  <c r="H42" i="11"/>
  <c r="H32" i="11"/>
  <c r="H43" i="8" l="1"/>
  <c r="H34" i="9"/>
  <c r="H34" i="11"/>
  <c r="L42" i="11"/>
  <c r="H44" i="7"/>
  <c r="H34" i="7"/>
  <c r="L44" i="7"/>
  <c r="H34" i="8"/>
  <c r="K32" i="11"/>
  <c r="H33" i="12"/>
  <c r="M32" i="11"/>
  <c r="M42" i="11"/>
  <c r="K43" i="8"/>
  <c r="J42" i="11"/>
  <c r="I43" i="8"/>
  <c r="H34" i="2"/>
  <c r="H43" i="9"/>
  <c r="J33" i="12"/>
  <c r="H42" i="12"/>
  <c r="H33" i="8"/>
  <c r="J33" i="8"/>
  <c r="M33" i="8"/>
  <c r="M43" i="14"/>
  <c r="L43" i="8"/>
  <c r="H42" i="8"/>
  <c r="J44" i="13"/>
  <c r="M34" i="10"/>
  <c r="H43" i="11"/>
  <c r="I34" i="10"/>
  <c r="L44" i="10"/>
  <c r="H43" i="12"/>
  <c r="H33" i="9"/>
  <c r="H45" i="2"/>
  <c r="I34" i="11"/>
  <c r="J43" i="14"/>
  <c r="L34" i="8"/>
  <c r="M43" i="9"/>
  <c r="I43" i="9"/>
  <c r="I33" i="9"/>
  <c r="K43" i="12"/>
  <c r="M33" i="13"/>
  <c r="J34" i="2"/>
  <c r="K34" i="7"/>
  <c r="I34" i="8"/>
  <c r="M34" i="8"/>
  <c r="M44" i="11"/>
  <c r="M44" i="13"/>
  <c r="I45" i="2"/>
  <c r="M34" i="7"/>
  <c r="J34" i="8"/>
  <c r="K44" i="11"/>
  <c r="M44" i="14"/>
  <c r="J44" i="9"/>
  <c r="K34" i="11"/>
  <c r="H44" i="9"/>
  <c r="H44" i="8"/>
  <c r="I34" i="7"/>
  <c r="I44" i="11"/>
  <c r="J34" i="12"/>
  <c r="M34" i="13"/>
  <c r="K43" i="9"/>
  <c r="H42" i="10"/>
  <c r="H32" i="12"/>
  <c r="H42" i="13"/>
  <c r="I34" i="9"/>
  <c r="K32" i="9"/>
  <c r="J42" i="9"/>
  <c r="L42" i="9"/>
  <c r="L34" i="10"/>
  <c r="K44" i="10"/>
  <c r="H43" i="14"/>
  <c r="K43" i="14"/>
  <c r="M45" i="2"/>
  <c r="I33" i="8"/>
  <c r="L33" i="8"/>
  <c r="J44" i="8"/>
  <c r="L44" i="8"/>
  <c r="M43" i="8"/>
  <c r="I32" i="9"/>
  <c r="K34" i="10"/>
  <c r="J44" i="10"/>
  <c r="I43" i="12"/>
  <c r="I34" i="13"/>
  <c r="I44" i="14"/>
  <c r="L43" i="14"/>
  <c r="H44" i="10"/>
  <c r="H42" i="9"/>
  <c r="H32" i="9"/>
  <c r="H34" i="10"/>
  <c r="H34" i="12"/>
  <c r="H44" i="12"/>
  <c r="H32" i="13"/>
  <c r="J34" i="7"/>
  <c r="L34" i="7"/>
  <c r="K44" i="7"/>
  <c r="M44" i="7"/>
  <c r="K33" i="8"/>
  <c r="I44" i="8"/>
  <c r="L34" i="9"/>
  <c r="M44" i="9"/>
  <c r="J34" i="10"/>
  <c r="I44" i="10"/>
  <c r="M44" i="12"/>
  <c r="K34" i="13"/>
  <c r="I43" i="14"/>
  <c r="L44" i="14"/>
  <c r="I44" i="7"/>
  <c r="K34" i="12"/>
  <c r="I34" i="12"/>
  <c r="I44" i="12"/>
  <c r="J44" i="14"/>
  <c r="J43" i="7"/>
  <c r="K43" i="11"/>
  <c r="L34" i="12"/>
  <c r="K44" i="14"/>
  <c r="M43" i="10"/>
  <c r="J43" i="8"/>
  <c r="H33" i="13"/>
  <c r="H43" i="13"/>
  <c r="M34" i="12"/>
  <c r="K44" i="12"/>
  <c r="M44" i="8"/>
  <c r="L43" i="11"/>
  <c r="J33" i="13"/>
  <c r="K43" i="7"/>
  <c r="J33" i="11"/>
  <c r="H33" i="11"/>
  <c r="J42" i="12"/>
  <c r="K32" i="12"/>
  <c r="H32" i="8"/>
  <c r="M32" i="8"/>
  <c r="M32" i="12"/>
  <c r="J42" i="7"/>
  <c r="J42" i="10"/>
  <c r="K32" i="8"/>
  <c r="H33" i="7"/>
  <c r="I33" i="7"/>
  <c r="L33" i="7"/>
  <c r="M43" i="11"/>
  <c r="L43" i="7"/>
  <c r="L33" i="11"/>
  <c r="J43" i="12"/>
  <c r="L43" i="12"/>
  <c r="I33" i="12"/>
  <c r="K33" i="12"/>
  <c r="M33" i="12"/>
  <c r="I43" i="7"/>
  <c r="J33" i="7"/>
  <c r="M33" i="7"/>
  <c r="J43" i="11"/>
  <c r="H43" i="7"/>
  <c r="M43" i="7"/>
  <c r="M33" i="11"/>
  <c r="L33" i="13"/>
  <c r="M19" i="14"/>
  <c r="K45" i="14" s="1"/>
  <c r="K33" i="7"/>
  <c r="M43" i="13"/>
  <c r="I32" i="13"/>
  <c r="K42" i="13"/>
  <c r="K42" i="11"/>
  <c r="I42" i="12"/>
  <c r="L32" i="13"/>
  <c r="I42" i="13"/>
  <c r="M42" i="9"/>
  <c r="J32" i="11"/>
  <c r="L32" i="11"/>
  <c r="I32" i="11"/>
  <c r="K44" i="13"/>
  <c r="J45" i="2"/>
  <c r="H34" i="13"/>
  <c r="K34" i="2"/>
  <c r="M34" i="9"/>
  <c r="K44" i="9"/>
  <c r="M34" i="11"/>
  <c r="J44" i="11"/>
  <c r="J34" i="9"/>
  <c r="L44" i="11"/>
  <c r="L34" i="13"/>
  <c r="I44" i="13"/>
  <c r="I44" i="9"/>
  <c r="J34" i="11"/>
  <c r="J44" i="12"/>
  <c r="J34" i="13"/>
  <c r="L44" i="13"/>
  <c r="L34" i="2"/>
  <c r="K45" i="2"/>
  <c r="H44" i="11"/>
  <c r="I34" i="2"/>
  <c r="M34" i="2"/>
  <c r="K34" i="8"/>
  <c r="K34" i="9"/>
  <c r="H44" i="14"/>
  <c r="L43" i="10"/>
  <c r="J33" i="10"/>
  <c r="M43" i="12"/>
  <c r="H43" i="10"/>
  <c r="I33" i="11"/>
  <c r="I43" i="11"/>
  <c r="K33" i="11"/>
  <c r="I42" i="7"/>
  <c r="I32" i="8"/>
  <c r="I32" i="10"/>
  <c r="L42" i="10"/>
  <c r="H32" i="10"/>
  <c r="L42" i="7"/>
  <c r="K32" i="10"/>
  <c r="J32" i="12"/>
  <c r="M32" i="7"/>
  <c r="L32" i="12"/>
  <c r="L42" i="12"/>
  <c r="M42" i="12"/>
  <c r="K32" i="7"/>
  <c r="L42" i="8"/>
  <c r="K42" i="10"/>
  <c r="I32" i="7"/>
  <c r="J42" i="8"/>
  <c r="I32" i="12"/>
  <c r="M32" i="9"/>
  <c r="J32" i="10"/>
  <c r="L32" i="10"/>
  <c r="L33" i="10"/>
  <c r="J33" i="9"/>
  <c r="L43" i="9"/>
  <c r="I33" i="10"/>
  <c r="I43" i="10"/>
  <c r="L43" i="13"/>
  <c r="L33" i="9"/>
  <c r="J43" i="13"/>
  <c r="J43" i="9"/>
  <c r="K43" i="10"/>
  <c r="I33" i="13"/>
  <c r="M33" i="9"/>
  <c r="K33" i="10"/>
  <c r="L33" i="12"/>
  <c r="K33" i="13"/>
  <c r="K33" i="9"/>
  <c r="H33" i="10"/>
  <c r="M33" i="10"/>
  <c r="J43" i="10"/>
  <c r="H32" i="7"/>
  <c r="K42" i="8"/>
  <c r="I42" i="10"/>
  <c r="M42" i="10"/>
  <c r="K32" i="13"/>
  <c r="L42" i="13"/>
  <c r="M42" i="13"/>
  <c r="J32" i="7"/>
  <c r="L32" i="7"/>
  <c r="K42" i="7"/>
  <c r="M42" i="7"/>
  <c r="J32" i="8"/>
  <c r="L32" i="8"/>
  <c r="I42" i="8"/>
  <c r="J32" i="9"/>
  <c r="L32" i="9"/>
  <c r="M32" i="13"/>
  <c r="I42" i="9"/>
  <c r="J42" i="13"/>
  <c r="K43" i="13"/>
  <c r="I43" i="13"/>
  <c r="H37" i="11" l="1"/>
  <c r="H39" i="11" s="1"/>
  <c r="C30" i="15" s="1"/>
  <c r="K47" i="8"/>
  <c r="K50" i="8" s="1"/>
  <c r="H47" i="11"/>
  <c r="H49" i="11" s="1"/>
  <c r="H47" i="7"/>
  <c r="H50" i="7" s="1"/>
  <c r="H47" i="8"/>
  <c r="H49" i="8" s="1"/>
  <c r="H37" i="8"/>
  <c r="H39" i="8" s="1"/>
  <c r="C27" i="15" s="1"/>
  <c r="K47" i="12"/>
  <c r="K49" i="12" s="1"/>
  <c r="H47" i="12"/>
  <c r="H49" i="12" s="1"/>
  <c r="M37" i="10"/>
  <c r="M39" i="10" s="1"/>
  <c r="H29" i="15" s="1"/>
  <c r="H47" i="9"/>
  <c r="H50" i="9" s="1"/>
  <c r="H37" i="9"/>
  <c r="H39" i="9" s="1"/>
  <c r="C28" i="15" s="1"/>
  <c r="M37" i="13"/>
  <c r="M39" i="13" s="1"/>
  <c r="H32" i="15" s="1"/>
  <c r="J37" i="8"/>
  <c r="J39" i="8" s="1"/>
  <c r="E27" i="15" s="1"/>
  <c r="I47" i="11"/>
  <c r="I49" i="11" s="1"/>
  <c r="K37" i="11"/>
  <c r="K39" i="11" s="1"/>
  <c r="F30" i="15" s="1"/>
  <c r="J37" i="12"/>
  <c r="J39" i="12" s="1"/>
  <c r="E31" i="15" s="1"/>
  <c r="H37" i="12"/>
  <c r="H39" i="12" s="1"/>
  <c r="C31" i="15" s="1"/>
  <c r="K47" i="9"/>
  <c r="K49" i="9" s="1"/>
  <c r="M37" i="8"/>
  <c r="M39" i="8" s="1"/>
  <c r="H27" i="15" s="1"/>
  <c r="M47" i="11"/>
  <c r="M49" i="11" s="1"/>
  <c r="M47" i="9"/>
  <c r="M50" i="9" s="1"/>
  <c r="L37" i="7"/>
  <c r="L39" i="7" s="1"/>
  <c r="G26" i="15" s="1"/>
  <c r="M47" i="8"/>
  <c r="M50" i="8" s="1"/>
  <c r="M47" i="10"/>
  <c r="M49" i="10" s="1"/>
  <c r="L47" i="8"/>
  <c r="L49" i="8" s="1"/>
  <c r="K46" i="14"/>
  <c r="K48" i="14" s="1"/>
  <c r="F33" i="15" s="1"/>
  <c r="H47" i="13"/>
  <c r="H49" i="13" s="1"/>
  <c r="J37" i="13"/>
  <c r="J39" i="13" s="1"/>
  <c r="E32" i="15" s="1"/>
  <c r="L37" i="13"/>
  <c r="L39" i="13" s="1"/>
  <c r="G32" i="15" s="1"/>
  <c r="I47" i="12"/>
  <c r="I50" i="12" s="1"/>
  <c r="K37" i="12"/>
  <c r="K39" i="12" s="1"/>
  <c r="F31" i="15" s="1"/>
  <c r="I37" i="12"/>
  <c r="I39" i="12" s="1"/>
  <c r="D31" i="15" s="1"/>
  <c r="M37" i="12"/>
  <c r="M39" i="12" s="1"/>
  <c r="H31" i="15" s="1"/>
  <c r="K47" i="11"/>
  <c r="K50" i="11" s="1"/>
  <c r="L47" i="11"/>
  <c r="L49" i="11" s="1"/>
  <c r="I37" i="11"/>
  <c r="I39" i="11" s="1"/>
  <c r="D30" i="15" s="1"/>
  <c r="H47" i="10"/>
  <c r="H50" i="10" s="1"/>
  <c r="I47" i="9"/>
  <c r="I49" i="9" s="1"/>
  <c r="L47" i="9"/>
  <c r="L49" i="9" s="1"/>
  <c r="J47" i="9"/>
  <c r="J49" i="9" s="1"/>
  <c r="I37" i="9"/>
  <c r="I39" i="9" s="1"/>
  <c r="D28" i="15" s="1"/>
  <c r="K37" i="9"/>
  <c r="K39" i="9" s="1"/>
  <c r="F28" i="15" s="1"/>
  <c r="I47" i="8"/>
  <c r="I50" i="8" s="1"/>
  <c r="I37" i="8"/>
  <c r="I39" i="8" s="1"/>
  <c r="M47" i="7"/>
  <c r="M49" i="7" s="1"/>
  <c r="K47" i="7"/>
  <c r="K49" i="7" s="1"/>
  <c r="J47" i="7"/>
  <c r="J49" i="7" s="1"/>
  <c r="H37" i="7"/>
  <c r="H39" i="7" s="1"/>
  <c r="C26" i="15" s="1"/>
  <c r="I37" i="7"/>
  <c r="I39" i="7" s="1"/>
  <c r="D26" i="15" s="1"/>
  <c r="L37" i="9"/>
  <c r="L39" i="9" s="1"/>
  <c r="G28" i="15" s="1"/>
  <c r="I45" i="14"/>
  <c r="I46" i="14" s="1"/>
  <c r="I48" i="14" s="1"/>
  <c r="D33" i="15" s="1"/>
  <c r="L37" i="12"/>
  <c r="L39" i="12" s="1"/>
  <c r="G31" i="15" s="1"/>
  <c r="J47" i="8"/>
  <c r="J50" i="8" s="1"/>
  <c r="L37" i="8"/>
  <c r="L39" i="8" s="1"/>
  <c r="G27" i="15" s="1"/>
  <c r="I47" i="7"/>
  <c r="I49" i="7" s="1"/>
  <c r="J47" i="10"/>
  <c r="J49" i="10" s="1"/>
  <c r="H37" i="13"/>
  <c r="H39" i="13" s="1"/>
  <c r="C32" i="15" s="1"/>
  <c r="I47" i="10"/>
  <c r="I49" i="10" s="1"/>
  <c r="J37" i="11"/>
  <c r="J39" i="11" s="1"/>
  <c r="E30" i="15" s="1"/>
  <c r="L37" i="11"/>
  <c r="L39" i="11" s="1"/>
  <c r="G30" i="15" s="1"/>
  <c r="I37" i="13"/>
  <c r="I39" i="13" s="1"/>
  <c r="D32" i="15" s="1"/>
  <c r="L47" i="12"/>
  <c r="L50" i="12" s="1"/>
  <c r="K37" i="10"/>
  <c r="K39" i="10" s="1"/>
  <c r="F29" i="15" s="1"/>
  <c r="M37" i="11"/>
  <c r="M39" i="11" s="1"/>
  <c r="H45" i="14"/>
  <c r="H46" i="14" s="1"/>
  <c r="H48" i="14" s="1"/>
  <c r="C33" i="15" s="1"/>
  <c r="K37" i="8"/>
  <c r="K39" i="8" s="1"/>
  <c r="F27" i="15" s="1"/>
  <c r="M45" i="14"/>
  <c r="M46" i="14" s="1"/>
  <c r="M48" i="14" s="1"/>
  <c r="H33" i="15" s="1"/>
  <c r="J45" i="14"/>
  <c r="J46" i="14" s="1"/>
  <c r="J48" i="14" s="1"/>
  <c r="E33" i="15" s="1"/>
  <c r="L45" i="14"/>
  <c r="L46" i="14" s="1"/>
  <c r="L48" i="14" s="1"/>
  <c r="G33" i="15" s="1"/>
  <c r="J37" i="10"/>
  <c r="J39" i="10" s="1"/>
  <c r="E29" i="15" s="1"/>
  <c r="K37" i="7"/>
  <c r="K39" i="7" s="1"/>
  <c r="F26" i="15" s="1"/>
  <c r="L47" i="7"/>
  <c r="L50" i="7" s="1"/>
  <c r="L47" i="10"/>
  <c r="L50" i="10" s="1"/>
  <c r="J37" i="7"/>
  <c r="J39" i="7" s="1"/>
  <c r="E26" i="15" s="1"/>
  <c r="J37" i="9"/>
  <c r="J39" i="9" s="1"/>
  <c r="E28" i="15" s="1"/>
  <c r="J47" i="11"/>
  <c r="J49" i="11" s="1"/>
  <c r="K47" i="13"/>
  <c r="K50" i="13" s="1"/>
  <c r="I47" i="13"/>
  <c r="I49" i="13" s="1"/>
  <c r="J47" i="13"/>
  <c r="J49" i="13" s="1"/>
  <c r="L47" i="13"/>
  <c r="L49" i="13" s="1"/>
  <c r="M37" i="7"/>
  <c r="M39" i="7" s="1"/>
  <c r="H26" i="15" s="1"/>
  <c r="K47" i="10"/>
  <c r="K49" i="10" s="1"/>
  <c r="J47" i="12"/>
  <c r="J49" i="12" s="1"/>
  <c r="M47" i="13"/>
  <c r="M49" i="13" s="1"/>
  <c r="L37" i="10"/>
  <c r="L39" i="10" s="1"/>
  <c r="G29" i="15" s="1"/>
  <c r="H37" i="10"/>
  <c r="H39" i="10" s="1"/>
  <c r="C29" i="15" s="1"/>
  <c r="M37" i="9"/>
  <c r="M39" i="9" s="1"/>
  <c r="H28" i="15" s="1"/>
  <c r="I37" i="10"/>
  <c r="I39" i="10" s="1"/>
  <c r="D29" i="15" s="1"/>
  <c r="M47" i="12"/>
  <c r="M50" i="12" s="1"/>
  <c r="K37" i="13"/>
  <c r="K39" i="13" s="1"/>
  <c r="F32" i="15" s="1"/>
  <c r="H50" i="11" l="1"/>
  <c r="K49" i="8"/>
  <c r="K50" i="12"/>
  <c r="H49" i="7"/>
  <c r="H50" i="8"/>
  <c r="H49" i="9"/>
  <c r="D27" i="15"/>
  <c r="H30" i="15"/>
  <c r="H50" i="12"/>
  <c r="K50" i="9"/>
  <c r="I50" i="11"/>
  <c r="M49" i="8"/>
  <c r="M50" i="11"/>
  <c r="H50" i="13"/>
  <c r="L50" i="8"/>
  <c r="M49" i="9"/>
  <c r="M50" i="10"/>
  <c r="I50" i="9"/>
  <c r="I49" i="8"/>
  <c r="I49" i="12"/>
  <c r="L50" i="11"/>
  <c r="K49" i="11"/>
  <c r="I50" i="10"/>
  <c r="H49" i="10"/>
  <c r="J50" i="10"/>
  <c r="J50" i="9"/>
  <c r="L50" i="9"/>
  <c r="M50" i="7"/>
  <c r="K50" i="7"/>
  <c r="I50" i="7"/>
  <c r="J50" i="7"/>
  <c r="J49" i="8"/>
  <c r="L49" i="12"/>
  <c r="L49" i="7"/>
  <c r="I50" i="13"/>
  <c r="L49" i="10"/>
  <c r="J50" i="12"/>
  <c r="J50" i="11"/>
  <c r="K50" i="10"/>
  <c r="K49" i="13"/>
  <c r="J50" i="13"/>
  <c r="M50" i="13"/>
  <c r="L50" i="13"/>
  <c r="M49" i="12"/>
  <c r="H43" i="4" l="1"/>
  <c r="G43" i="4"/>
  <c r="E43" i="4"/>
  <c r="J33" i="2"/>
  <c r="H45" i="4"/>
  <c r="F47" i="4"/>
  <c r="D49" i="4"/>
  <c r="G50" i="4"/>
  <c r="E52" i="4"/>
  <c r="H53" i="4"/>
  <c r="F55" i="4"/>
  <c r="D57" i="4"/>
  <c r="G58" i="4"/>
  <c r="E60" i="4"/>
  <c r="H61" i="4"/>
  <c r="C47" i="4"/>
  <c r="C55" i="4"/>
  <c r="F40" i="4"/>
  <c r="H42" i="4"/>
  <c r="D43" i="4"/>
  <c r="F43" i="4"/>
  <c r="C43" i="4"/>
  <c r="E40" i="4"/>
  <c r="K33" i="2"/>
  <c r="D46" i="4"/>
  <c r="F48" i="4"/>
  <c r="H50" i="4"/>
  <c r="F52" i="4"/>
  <c r="G55" i="4"/>
  <c r="D58" i="4"/>
  <c r="F60" i="4"/>
  <c r="H62" i="4"/>
  <c r="L33" i="2"/>
  <c r="E46" i="4"/>
  <c r="H47" i="4"/>
  <c r="F49" i="4"/>
  <c r="D51" i="4"/>
  <c r="G52" i="4"/>
  <c r="E54" i="4"/>
  <c r="H55" i="4"/>
  <c r="F57" i="4"/>
  <c r="D59" i="4"/>
  <c r="G60" i="4"/>
  <c r="E62" i="4"/>
  <c r="C49" i="4"/>
  <c r="C57" i="4"/>
  <c r="E39" i="4"/>
  <c r="H40" i="4"/>
  <c r="M33" i="2"/>
  <c r="F46" i="4"/>
  <c r="D48" i="4"/>
  <c r="F50" i="4"/>
  <c r="H52" i="4"/>
  <c r="F54" i="4"/>
  <c r="D56" i="4"/>
  <c r="G57" i="4"/>
  <c r="E59" i="4"/>
  <c r="H60" i="4"/>
  <c r="F62" i="4"/>
  <c r="C54" i="4"/>
  <c r="F44" i="4"/>
  <c r="K44" i="2" s="1"/>
  <c r="I33" i="2"/>
  <c r="G44" i="4"/>
  <c r="L44" i="2" s="1"/>
  <c r="G46" i="4"/>
  <c r="H49" i="4"/>
  <c r="D53" i="4"/>
  <c r="E56" i="4"/>
  <c r="F59" i="4"/>
  <c r="G62" i="4"/>
  <c r="C59" i="4"/>
  <c r="C60" i="4"/>
  <c r="C62" i="4"/>
  <c r="H54" i="4"/>
  <c r="E61" i="4"/>
  <c r="C39" i="4"/>
  <c r="G40" i="4"/>
  <c r="F45" i="4"/>
  <c r="H51" i="4"/>
  <c r="E58" i="4"/>
  <c r="C53" i="4"/>
  <c r="G45" i="4"/>
  <c r="G53" i="4"/>
  <c r="D60" i="4"/>
  <c r="D44" i="4"/>
  <c r="I44" i="2" s="1"/>
  <c r="G42" i="4"/>
  <c r="E45" i="4"/>
  <c r="E49" i="4"/>
  <c r="D54" i="4"/>
  <c r="F39" i="4"/>
  <c r="G51" i="4"/>
  <c r="C48" i="4"/>
  <c r="H46" i="4"/>
  <c r="E57" i="4"/>
  <c r="C40" i="4"/>
  <c r="D55" i="4"/>
  <c r="C61" i="4"/>
  <c r="F42" i="4"/>
  <c r="H56" i="4"/>
  <c r="C44" i="4"/>
  <c r="H44" i="2" s="1"/>
  <c r="H33" i="2"/>
  <c r="D45" i="4"/>
  <c r="F51" i="4"/>
  <c r="H57" i="4"/>
  <c r="C51" i="4"/>
  <c r="D62" i="4"/>
  <c r="C56" i="4"/>
  <c r="C50" i="4"/>
  <c r="D50" i="4"/>
  <c r="C52" i="4"/>
  <c r="D39" i="4"/>
  <c r="E42" i="4"/>
  <c r="D47" i="4"/>
  <c r="E50" i="4"/>
  <c r="F61" i="4"/>
  <c r="E47" i="4"/>
  <c r="D52" i="4"/>
  <c r="C46" i="4"/>
  <c r="E44" i="4"/>
  <c r="J44" i="2" s="1"/>
  <c r="M32" i="2"/>
  <c r="G47" i="4"/>
  <c r="F56" i="4"/>
  <c r="E53" i="4"/>
  <c r="G59" i="4"/>
  <c r="E51" i="4"/>
  <c r="F53" i="4"/>
  <c r="G56" i="4"/>
  <c r="E48" i="4"/>
  <c r="G39" i="4"/>
  <c r="H39" i="4"/>
  <c r="D40" i="4"/>
  <c r="E55" i="4"/>
  <c r="K32" i="2"/>
  <c r="L32" i="2"/>
  <c r="H41" i="4"/>
  <c r="G54" i="4"/>
  <c r="H58" i="4"/>
  <c r="C45" i="4"/>
  <c r="H48" i="4"/>
  <c r="G61" i="4"/>
  <c r="I32" i="2"/>
  <c r="F41" i="4"/>
  <c r="D41" i="4"/>
  <c r="D61" i="4"/>
  <c r="G48" i="4"/>
  <c r="F58" i="4"/>
  <c r="H44" i="4"/>
  <c r="M44" i="2" s="1"/>
  <c r="H32" i="2"/>
  <c r="C41" i="4"/>
  <c r="E41" i="4"/>
  <c r="D42" i="4"/>
  <c r="G49" i="4"/>
  <c r="C42" i="4"/>
  <c r="H59" i="4"/>
  <c r="C58" i="4"/>
  <c r="J32" i="2"/>
  <c r="G41" i="4"/>
  <c r="J43" i="2" l="1"/>
  <c r="K43" i="2"/>
  <c r="K48" i="2" s="1"/>
  <c r="K51" i="2" s="1"/>
  <c r="L43" i="2"/>
  <c r="L48" i="2" s="1"/>
  <c r="L51" i="2" s="1"/>
  <c r="M43" i="2"/>
  <c r="M48" i="2" s="1"/>
  <c r="M50" i="2" s="1"/>
  <c r="L37" i="2"/>
  <c r="L39" i="2" s="1"/>
  <c r="G25" i="15" s="1"/>
  <c r="H43" i="2"/>
  <c r="H48" i="2" s="1"/>
  <c r="H50" i="2" s="1"/>
  <c r="M37" i="2"/>
  <c r="M39" i="2" s="1"/>
  <c r="H25" i="15" s="1"/>
  <c r="I43" i="2"/>
  <c r="I48" i="2" s="1"/>
  <c r="I51" i="2" s="1"/>
  <c r="J37" i="2"/>
  <c r="J39" i="2" s="1"/>
  <c r="E25" i="15" s="1"/>
  <c r="I37" i="2"/>
  <c r="I39" i="2" s="1"/>
  <c r="D25" i="15" s="1"/>
  <c r="K37" i="2"/>
  <c r="K39" i="2" s="1"/>
  <c r="F25" i="15" s="1"/>
  <c r="H37" i="2"/>
  <c r="H39" i="2" s="1"/>
  <c r="C25" i="15" s="1"/>
  <c r="J48" i="2"/>
  <c r="J50" i="2" s="1"/>
  <c r="L50" i="2" l="1"/>
  <c r="I50" i="2"/>
  <c r="M51" i="2"/>
  <c r="J51" i="2"/>
  <c r="H51" i="2"/>
  <c r="K5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6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<sst xmlns="http://schemas.openxmlformats.org/spreadsheetml/2006/main" count="1022" uniqueCount="200">
  <si>
    <t>EDAD</t>
  </si>
  <si>
    <t>Hijos</t>
  </si>
  <si>
    <t>Transplante de organos</t>
  </si>
  <si>
    <t>Rider Comp. Maternidad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</si>
  <si>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</si>
  <si>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</si>
  <si>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</si>
  <si>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</si>
  <si>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</si>
  <si>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</si>
  <si>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</si>
  <si>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</si>
  <si>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</si>
  <si>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</si>
  <si>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</si>
  <si>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</si>
  <si>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</si>
  <si>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</si>
  <si>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</si>
  <si>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</si>
  <si>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</si>
  <si>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</si>
  <si>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</si>
  <si>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</si>
  <si>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</si>
  <si>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</si>
  <si>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</si>
  <si>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</si>
  <si>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</si>
  <si>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</si>
  <si>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</si>
  <si>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</si>
  <si>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</si>
  <si>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</si>
  <si>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</si>
  <si>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</si>
  <si>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</si>
  <si>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</si>
  <si>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</si>
  <si>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</si>
  <si>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</si>
  <si>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</si>
  <si>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</si>
  <si>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</si>
  <si>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</si>
  <si>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</si>
  <si>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</si>
  <si>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</si>
  <si>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</si>
  <si>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</si>
  <si>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</si>
  <si>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</si>
  <si>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</si>
  <si>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</si>
  <si>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</si>
  <si>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</si>
  <si>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</si>
  <si>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</si>
  <si>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</si>
  <si>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</si>
  <si>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</si>
  <si>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</si>
  <si>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</si>
  <si>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</si>
  <si>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</si>
  <si>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</si>
  <si>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</si>
  <si>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</si>
  <si>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</si>
  <si>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</si>
  <si>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</si>
  <si>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</si>
  <si>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</si>
  <si>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</si>
  <si>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</si>
  <si>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</si>
  <si>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</si>
  <si>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</si>
  <si>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</si>
  <si>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</si>
  <si>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</si>
  <si>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</si>
  <si>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</si>
  <si>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</si>
  <si>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</si>
  <si>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</si>
  <si>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</si>
  <si>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</si>
  <si>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</si>
  <si>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</si>
  <si>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</si>
  <si>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</si>
  <si>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</si>
  <si>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</si>
  <si>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</si>
  <si>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</si>
  <si>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</si>
  <si>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</si>
  <si>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</si>
  <si>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</si>
  <si>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</si>
  <si>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</si>
  <si>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</si>
  <si>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</si>
  <si>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</si>
  <si>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</si>
  <si>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</si>
  <si>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</si>
  <si>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</si>
  <si>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</si>
  <si>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</si>
  <si>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</si>
  <si>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</si>
  <si>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</si>
  <si>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</si>
  <si>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</si>
  <si>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</si>
  <si>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</si>
  <si>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</si>
  <si>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</si>
  <si>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</si>
  <si>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</si>
  <si>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</si>
  <si>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</si>
  <si>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</si>
  <si>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</si>
  <si>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</si>
  <si>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</si>
  <si>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</si>
  <si>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</si>
  <si>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</si>
  <si>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</si>
  <si>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</si>
  <si>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</si>
  <si>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</si>
  <si>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</si>
  <si>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</si>
  <si>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</si>
  <si>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</si>
  <si>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</si>
  <si>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</si>
  <si>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</si>
  <si>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</si>
  <si>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</si>
  <si>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</si>
  <si>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</si>
  <si>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</si>
  <si>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</si>
  <si>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NOMBRE Y APELLIDO</t>
  </si>
  <si>
    <t>Deducible en Bolivia</t>
  </si>
  <si>
    <t>Deducible fuera de Bolivia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</si>
  <si>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</si>
  <si>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</si>
  <si>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`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</si>
  <si>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</si>
  <si>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
(cobertura solo Latinoamérica)</t>
    </r>
  </si>
  <si>
    <r>
      <rPr>
        <sz val="17"/>
        <rFont val="Arial"/>
        <family val="2"/>
      </rPr>
      <t>Cotización de Seguro Médico Internacional</t>
    </r>
    <r>
      <rPr>
        <b/>
        <sz val="17"/>
        <rFont val="Arial"/>
        <family val="2"/>
      </rPr>
      <t xml:space="preserve"> - Bupa ADVANTAGE Care 
(cobertura solo Latinoamérica)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</si>
  <si>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ADVANTAGE Care 
(cobertura mundial)</t>
    </r>
  </si>
  <si>
    <r>
      <t xml:space="preserve">Plan ADVANTAGE </t>
    </r>
    <r>
      <rPr>
        <sz val="16"/>
        <color theme="0"/>
        <rFont val="Arial"/>
        <family val="2"/>
      </rPr>
      <t>(Con cobertura mundial)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</si>
  <si>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</si>
  <si>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</si>
  <si>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</si>
  <si>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t> </t>
  </si>
  <si>
    <r>
      <t xml:space="preserve">PLAN DIAMOND </t>
    </r>
    <r>
      <rPr>
        <sz val="16"/>
        <color theme="0"/>
        <rFont val="Arial"/>
        <family val="2"/>
      </rPr>
      <t>(Con cobertura mundial)</t>
    </r>
  </si>
  <si>
    <t>Nombre del Asegurado:</t>
  </si>
  <si>
    <t>Intermediario:</t>
  </si>
  <si>
    <t>Numero de Adultos:</t>
  </si>
  <si>
    <t>Numero de Hijos:</t>
  </si>
  <si>
    <t>Edad de Titular:</t>
  </si>
  <si>
    <t>Edad de Conyuge:</t>
  </si>
  <si>
    <t>Fecha cotización:</t>
  </si>
  <si>
    <r>
      <t xml:space="preserve">PLAN DIAMOND </t>
    </r>
    <r>
      <rPr>
        <sz val="16"/>
        <color theme="0"/>
        <rFont val="Arial"/>
        <family val="2"/>
      </rPr>
      <t>(cobertura solo en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</si>
  <si>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</si>
  <si>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</si>
  <si>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t xml:space="preserve">PLAN COMPLETE </t>
    </r>
    <r>
      <rPr>
        <sz val="16"/>
        <color theme="0"/>
        <rFont val="Arial"/>
        <family val="2"/>
      </rPr>
      <t>(Con cobertura mundial)</t>
    </r>
  </si>
  <si>
    <r>
      <t xml:space="preserve">PLAN COMPLETE </t>
    </r>
    <r>
      <rPr>
        <sz val="16"/>
        <color theme="0"/>
        <rFont val="Arial"/>
        <family val="2"/>
      </rPr>
      <t>(cobertura solo en Latinoamérica)</t>
    </r>
  </si>
  <si>
    <r>
      <t xml:space="preserve">PLAN ADVANTAGE </t>
    </r>
    <r>
      <rPr>
        <sz val="16"/>
        <color theme="0"/>
        <rFont val="Arial"/>
        <family val="2"/>
      </rPr>
      <t>(cobertura solo en Latinoamérica)</t>
    </r>
  </si>
  <si>
    <t>Edad del adulto mayor en la pareja</t>
  </si>
  <si>
    <t>Tarifas en US $ -  Válidas desde 01 Ene 2023</t>
  </si>
  <si>
    <t>INGRESE LOS DATOS DEL PROPUESTO ASEGURADO:</t>
  </si>
  <si>
    <t>COTIZACIÓN DE SEGURO MÉDICO INTERNACIONAL</t>
  </si>
  <si>
    <t xml:space="preserve">Número de adultos en la póliza: </t>
  </si>
  <si>
    <t xml:space="preserve"> Edad del titular:</t>
  </si>
  <si>
    <t>Número de hijos en la póliza:</t>
  </si>
  <si>
    <t>Edad de cónyuge:</t>
  </si>
  <si>
    <t>Nombre del Asegurado principal:</t>
  </si>
  <si>
    <t>INGRESE EL NOMBRE DE LA AGENCIA ASESORA:</t>
  </si>
  <si>
    <t>ESCOJA EL PRODUCTO PARA VISUALIZAR LA COTIZACION RESPECTIVA :</t>
  </si>
  <si>
    <t>Nombre de la Agencia:</t>
  </si>
  <si>
    <t>Descuento de 24 años</t>
  </si>
  <si>
    <t>Descuento de producto (%)</t>
  </si>
  <si>
    <t>Factor para el descuento combinado</t>
  </si>
  <si>
    <t>Descuento 24 años</t>
  </si>
  <si>
    <t>age</t>
  </si>
  <si>
    <t>Discount (%)</t>
  </si>
  <si>
    <t>Parameter</t>
  </si>
  <si>
    <t>All ages</t>
  </si>
  <si>
    <t>TARIFA BASE</t>
  </si>
  <si>
    <t>TARIFA CON DESCUENTO</t>
  </si>
  <si>
    <t>Cotización de Póliza
de 24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</si>
</sst>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0.0"/>
    <numFmt numFmtId="168" formatCode="_(* #,##0_);_(* \(#,##0\);_(* &quot;-&quot;??_);_(@_)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b/>
      <sz val="17"/>
      <name val="Arial"/>
      <family val="2"/>
    </font>
    <font>
      <sz val="17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Microsoft Sans Serif"/>
      <family val="2"/>
    </font>
    <font>
      <sz val="10"/>
      <name val="Calibri"/>
      <family val="2"/>
      <scheme val="minor"/>
    </font>
    <font>
      <sz val="14"/>
      <color theme="0"/>
      <name val="Microsoft Sans Serif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652AE"/>
        <bgColor indexed="64"/>
      </patternFill>
    </fill>
  </fills>
  <borders count="53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7"/>
      </left>
      <right style="medium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medium">
        <color indexed="17"/>
      </right>
      <top/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5">
    <xf numFmtId="0" fontId="0" fillId="0" borderId="0"/>
    <xf numFmtId="44" fontId="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>
      <alignment vertical="top"/>
    </xf>
    <xf numFmtId="43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48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91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Protection="1">
      <protection locked="0"/>
    </xf>
    <xf numFmtId="0" fontId="16" fillId="0" borderId="0" xfId="0" applyFont="1"/>
    <xf numFmtId="0" fontId="16" fillId="0" borderId="0" xfId="0" applyFont="1" applyAlignment="1">
      <alignment horizontal="right"/>
    </xf>
    <xf numFmtId="165" fontId="16" fillId="0" borderId="0" xfId="0" applyNumberFormat="1" applyFont="1" applyAlignment="1">
      <alignment horizontal="center"/>
    </xf>
    <xf numFmtId="0" fontId="18" fillId="0" borderId="0" xfId="0" applyFont="1"/>
    <xf numFmtId="0" fontId="6" fillId="0" borderId="0" xfId="0" applyFont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165" fontId="8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4" fillId="0" borderId="0" xfId="0" applyFont="1"/>
    <xf numFmtId="44" fontId="14" fillId="0" borderId="9" xfId="1" applyFont="1" applyFill="1" applyBorder="1" applyAlignment="1" applyProtection="1">
      <alignment horizontal="center"/>
    </xf>
    <xf numFmtId="0" fontId="6" fillId="0" borderId="0" xfId="0" applyFont="1" applyProtection="1">
      <protection locked="0" hidden="1"/>
    </xf>
    <xf numFmtId="0" fontId="27" fillId="5" borderId="14" xfId="0" applyFont="1" applyFill="1" applyBorder="1" applyAlignment="1" applyProtection="1">
      <alignment horizontal="center"/>
      <protection hidden="1"/>
    </xf>
    <xf numFmtId="44" fontId="15" fillId="4" borderId="14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Alignment="1">
      <alignment horizontal="center"/>
    </xf>
    <xf numFmtId="0" fontId="14" fillId="0" borderId="9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0" xfId="0" applyFont="1" applyBorder="1"/>
    <xf numFmtId="0" fontId="4" fillId="0" borderId="0" xfId="0" quotePrefix="1" applyFont="1"/>
    <xf numFmtId="44" fontId="4" fillId="0" borderId="0" xfId="0" applyNumberFormat="1" applyFont="1"/>
    <xf numFmtId="44" fontId="4" fillId="0" borderId="0" xfId="1" applyFont="1" applyFill="1" applyBorder="1" applyAlignment="1" applyProtection="1">
      <alignment horizontal="center"/>
    </xf>
    <xf numFmtId="44" fontId="4" fillId="0" borderId="9" xfId="1" applyFont="1" applyFill="1" applyBorder="1" applyAlignment="1" applyProtection="1">
      <alignment horizontal="center"/>
    </xf>
    <xf numFmtId="0" fontId="4" fillId="0" borderId="9" xfId="0" applyFont="1" applyBorder="1" applyAlignment="1">
      <alignment horizontal="center"/>
    </xf>
    <xf numFmtId="0" fontId="4" fillId="0" borderId="11" xfId="0" applyFont="1" applyBorder="1"/>
    <xf numFmtId="0" fontId="4" fillId="0" borderId="12" xfId="0" quotePrefix="1" applyFont="1" applyBorder="1"/>
    <xf numFmtId="44" fontId="4" fillId="0" borderId="12" xfId="1" applyFont="1" applyFill="1" applyBorder="1" applyAlignment="1" applyProtection="1">
      <alignment horizontal="center"/>
    </xf>
    <xf numFmtId="44" fontId="4" fillId="0" borderId="13" xfId="1" applyFont="1" applyFill="1" applyBorder="1" applyAlignment="1" applyProtection="1">
      <alignment horizontal="center"/>
    </xf>
    <xf numFmtId="0" fontId="4" fillId="0" borderId="0" xfId="0" applyFont="1" applyProtection="1">
      <protection locked="0" hidden="1"/>
    </xf>
    <xf numFmtId="0" fontId="4" fillId="0" borderId="0" xfId="0" applyFont="1" applyProtection="1">
      <protection hidden="1"/>
    </xf>
    <xf numFmtId="0" fontId="29" fillId="0" borderId="0" xfId="0" applyFont="1" applyAlignment="1" applyProtection="1">
      <alignment horizontal="right"/>
      <protection hidden="1"/>
    </xf>
    <xf numFmtId="165" fontId="29" fillId="0" borderId="0" xfId="0" applyNumberFormat="1" applyFont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Protection="1">
      <protection locked="0"/>
    </xf>
    <xf numFmtId="0" fontId="35" fillId="0" borderId="0" xfId="0" applyFont="1" applyProtection="1">
      <protection locked="0" hidden="1"/>
    </xf>
    <xf numFmtId="0" fontId="33" fillId="0" borderId="0" xfId="0" applyFont="1" applyAlignment="1" applyProtection="1">
      <alignment horizontal="left"/>
      <protection hidden="1"/>
    </xf>
    <xf numFmtId="0" fontId="33" fillId="0" borderId="0" xfId="0" applyFont="1" applyProtection="1">
      <protection hidden="1"/>
    </xf>
    <xf numFmtId="0" fontId="35" fillId="0" borderId="0" xfId="0" applyFont="1" applyProtection="1">
      <protection hidden="1"/>
    </xf>
    <xf numFmtId="0" fontId="5" fillId="0" borderId="0" xfId="0" applyFont="1" applyAlignment="1" applyProtection="1">
      <alignment horizontal="right"/>
      <protection hidden="1"/>
    </xf>
    <xf numFmtId="0" fontId="4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9" fontId="33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 wrapText="1" shrinkToFit="1"/>
      <protection hidden="1"/>
    </xf>
    <xf numFmtId="0" fontId="38" fillId="0" borderId="0" xfId="0" applyFont="1" applyAlignment="1" applyProtection="1">
      <alignment vertical="center"/>
      <protection hidden="1"/>
    </xf>
    <xf numFmtId="44" fontId="39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left" indent="1"/>
      <protection hidden="1"/>
    </xf>
    <xf numFmtId="0" fontId="5" fillId="0" borderId="0" xfId="0" applyFont="1" applyAlignment="1" applyProtection="1">
      <alignment horizontal="left" indent="1"/>
      <protection hidden="1"/>
    </xf>
    <xf numFmtId="44" fontId="38" fillId="0" borderId="0" xfId="1" applyFont="1" applyBorder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 wrapText="1"/>
      <protection hidden="1"/>
    </xf>
    <xf numFmtId="0" fontId="45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36" fillId="5" borderId="7" xfId="0" applyFont="1" applyFill="1" applyBorder="1" applyAlignment="1" applyProtection="1">
      <alignment horizontal="center" vertical="center"/>
      <protection hidden="1"/>
    </xf>
    <xf numFmtId="0" fontId="36" fillId="5" borderId="8" xfId="0" applyFont="1" applyFill="1" applyBorder="1" applyAlignment="1" applyProtection="1">
      <alignment horizontal="center" vertical="center"/>
      <protection hidden="1"/>
    </xf>
    <xf numFmtId="6" fontId="29" fillId="4" borderId="5" xfId="0" applyNumberFormat="1" applyFont="1" applyFill="1" applyBorder="1" applyAlignment="1" applyProtection="1">
      <alignment horizontal="center" vertical="center"/>
      <protection hidden="1"/>
    </xf>
    <xf numFmtId="6" fontId="29" fillId="4" borderId="6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44" fontId="46" fillId="0" borderId="0" xfId="0" applyNumberFormat="1" applyFont="1" applyAlignment="1" applyProtection="1">
      <alignment vertical="center"/>
      <protection hidden="1"/>
    </xf>
    <xf numFmtId="167" fontId="0" fillId="0" borderId="0" xfId="0" applyNumberFormat="1"/>
    <xf numFmtId="0" fontId="3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164" fontId="22" fillId="4" borderId="38" xfId="23" applyFont="1" applyFill="1" applyBorder="1" applyAlignment="1">
      <alignment vertical="center"/>
    </xf>
    <xf numFmtId="0" fontId="4" fillId="4" borderId="0" xfId="0" applyFont="1" applyFill="1"/>
    <xf numFmtId="9" fontId="4" fillId="0" borderId="0" xfId="13" applyFont="1" applyBorder="1" applyProtection="1"/>
    <xf numFmtId="0" fontId="38" fillId="0" borderId="0" xfId="0" applyFont="1" applyAlignment="1">
      <alignment horizontal="right"/>
    </xf>
    <xf numFmtId="14" fontId="49" fillId="10" borderId="0" xfId="0" applyNumberFormat="1" applyFont="1" applyFill="1" applyAlignment="1" applyProtection="1">
      <alignment horizontal="center" vertical="center"/>
      <protection locked="0"/>
    </xf>
    <xf numFmtId="0" fontId="50" fillId="8" borderId="0" xfId="0" applyFont="1" applyFill="1" applyAlignment="1" applyProtection="1">
      <alignment horizontal="center" vertical="center"/>
      <protection hidden="1"/>
    </xf>
    <xf numFmtId="0" fontId="37" fillId="5" borderId="0" xfId="0" applyFont="1" applyFill="1" applyAlignment="1" applyProtection="1">
      <alignment horizontal="left"/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37" fillId="5" borderId="0" xfId="0" applyFont="1" applyFill="1" applyAlignment="1" applyProtection="1">
      <alignment vertical="center"/>
      <protection hidden="1"/>
    </xf>
    <xf numFmtId="44" fontId="40" fillId="0" borderId="0" xfId="0" applyNumberFormat="1" applyFont="1" applyAlignment="1" applyProtection="1">
      <alignment vertical="center"/>
      <protection hidden="1"/>
    </xf>
    <xf numFmtId="44" fontId="37" fillId="6" borderId="0" xfId="0" applyNumberFormat="1" applyFont="1" applyFill="1" applyAlignment="1" applyProtection="1">
      <alignment vertical="center"/>
      <protection hidden="1"/>
    </xf>
    <xf numFmtId="0" fontId="12" fillId="0" borderId="0" xfId="0" applyFont="1" applyAlignment="1">
      <alignment vertical="center"/>
    </xf>
    <xf numFmtId="44" fontId="37" fillId="7" borderId="0" xfId="0" applyNumberFormat="1" applyFont="1" applyFill="1" applyAlignment="1" applyProtection="1">
      <alignment vertical="center"/>
      <protection hidden="1"/>
    </xf>
    <xf numFmtId="0" fontId="38" fillId="0" borderId="0" xfId="0" applyFont="1"/>
    <xf numFmtId="44" fontId="38" fillId="0" borderId="39" xfId="1" applyFont="1" applyBorder="1" applyAlignment="1" applyProtection="1">
      <alignment vertical="center"/>
      <protection hidden="1"/>
    </xf>
    <xf numFmtId="44" fontId="38" fillId="0" borderId="40" xfId="1" applyFont="1" applyBorder="1" applyAlignment="1" applyProtection="1">
      <alignment vertical="center"/>
      <protection hidden="1"/>
    </xf>
    <xf numFmtId="44" fontId="38" fillId="0" borderId="41" xfId="1" applyFont="1" applyBorder="1" applyAlignment="1" applyProtection="1">
      <alignment vertical="center"/>
      <protection hidden="1"/>
    </xf>
    <xf numFmtId="44" fontId="38" fillId="0" borderId="42" xfId="1" applyFont="1" applyBorder="1" applyAlignment="1" applyProtection="1">
      <alignment vertical="center"/>
      <protection hidden="1"/>
    </xf>
    <xf numFmtId="44" fontId="38" fillId="0" borderId="43" xfId="1" applyFont="1" applyBorder="1" applyAlignment="1" applyProtection="1">
      <alignment vertical="center"/>
      <protection hidden="1"/>
    </xf>
    <xf numFmtId="44" fontId="38" fillId="0" borderId="44" xfId="1" applyFont="1" applyBorder="1" applyAlignment="1" applyProtection="1">
      <alignment vertical="center"/>
      <protection hidden="1"/>
    </xf>
    <xf numFmtId="44" fontId="39" fillId="0" borderId="39" xfId="0" applyNumberFormat="1" applyFont="1" applyBorder="1" applyAlignment="1" applyProtection="1">
      <alignment vertical="center"/>
      <protection hidden="1"/>
    </xf>
    <xf numFmtId="44" fontId="39" fillId="0" borderId="40" xfId="0" applyNumberFormat="1" applyFont="1" applyBorder="1" applyAlignment="1" applyProtection="1">
      <alignment vertical="center"/>
      <protection hidden="1"/>
    </xf>
    <xf numFmtId="44" fontId="39" fillId="0" borderId="41" xfId="0" applyNumberFormat="1" applyFont="1" applyBorder="1" applyAlignment="1" applyProtection="1">
      <alignment vertical="center"/>
      <protection hidden="1"/>
    </xf>
    <xf numFmtId="44" fontId="39" fillId="0" borderId="45" xfId="0" applyNumberFormat="1" applyFont="1" applyBorder="1" applyAlignment="1" applyProtection="1">
      <alignment vertical="center"/>
      <protection hidden="1"/>
    </xf>
    <xf numFmtId="44" fontId="39" fillId="0" borderId="46" xfId="0" applyNumberFormat="1" applyFont="1" applyBorder="1" applyAlignment="1" applyProtection="1">
      <alignment vertical="center"/>
      <protection hidden="1"/>
    </xf>
    <xf numFmtId="44" fontId="40" fillId="0" borderId="45" xfId="0" applyNumberFormat="1" applyFont="1" applyBorder="1" applyAlignment="1" applyProtection="1">
      <alignment vertical="center"/>
      <protection hidden="1"/>
    </xf>
    <xf numFmtId="44" fontId="40" fillId="0" borderId="46" xfId="0" applyNumberFormat="1" applyFont="1" applyBorder="1" applyAlignment="1" applyProtection="1">
      <alignment vertical="center"/>
      <protection hidden="1"/>
    </xf>
    <xf numFmtId="44" fontId="37" fillId="6" borderId="42" xfId="0" applyNumberFormat="1" applyFont="1" applyFill="1" applyBorder="1" applyAlignment="1" applyProtection="1">
      <alignment vertical="center"/>
      <protection hidden="1"/>
    </xf>
    <xf numFmtId="44" fontId="37" fillId="6" borderId="43" xfId="0" applyNumberFormat="1" applyFont="1" applyFill="1" applyBorder="1" applyAlignment="1" applyProtection="1">
      <alignment vertical="center"/>
      <protection hidden="1"/>
    </xf>
    <xf numFmtId="44" fontId="37" fillId="6" borderId="44" xfId="0" applyNumberFormat="1" applyFont="1" applyFill="1" applyBorder="1" applyAlignment="1" applyProtection="1">
      <alignment vertical="center"/>
      <protection hidden="1"/>
    </xf>
    <xf numFmtId="44" fontId="37" fillId="7" borderId="45" xfId="0" applyNumberFormat="1" applyFont="1" applyFill="1" applyBorder="1" applyAlignment="1" applyProtection="1">
      <alignment vertical="center"/>
      <protection hidden="1"/>
    </xf>
    <xf numFmtId="44" fontId="37" fillId="7" borderId="46" xfId="0" applyNumberFormat="1" applyFont="1" applyFill="1" applyBorder="1" applyAlignment="1" applyProtection="1">
      <alignment vertical="center"/>
      <protection hidden="1"/>
    </xf>
    <xf numFmtId="0" fontId="41" fillId="5" borderId="0" xfId="0" applyFont="1" applyFill="1" applyAlignment="1" applyProtection="1">
      <alignment horizontal="left"/>
      <protection hidden="1"/>
    </xf>
    <xf numFmtId="0" fontId="37" fillId="5" borderId="0" xfId="0" applyFont="1" applyFill="1" applyAlignment="1" applyProtection="1">
      <alignment horizontal="center" vertical="center"/>
      <protection locked="0" hidden="1"/>
    </xf>
    <xf numFmtId="166" fontId="34" fillId="0" borderId="0" xfId="0" applyNumberFormat="1" applyFont="1" applyProtection="1">
      <protection hidden="1"/>
    </xf>
    <xf numFmtId="166" fontId="4" fillId="0" borderId="0" xfId="0" applyNumberFormat="1" applyFont="1" applyProtection="1">
      <protection hidden="1"/>
    </xf>
    <xf numFmtId="0" fontId="36" fillId="5" borderId="0" xfId="0" applyFont="1" applyFill="1" applyAlignment="1" applyProtection="1">
      <alignment horizontal="left"/>
      <protection hidden="1"/>
    </xf>
    <xf numFmtId="0" fontId="36" fillId="5" borderId="0" xfId="0" applyFont="1" applyFill="1" applyAlignment="1" applyProtection="1">
      <alignment horizontal="center"/>
      <protection hidden="1"/>
    </xf>
    <xf numFmtId="44" fontId="47" fillId="0" borderId="0" xfId="0" applyNumberFormat="1" applyFont="1" applyAlignment="1" applyProtection="1">
      <alignment vertical="center"/>
      <protection hidden="1"/>
    </xf>
    <xf numFmtId="0" fontId="29" fillId="0" borderId="0" xfId="0" applyFont="1"/>
    <xf numFmtId="44" fontId="29" fillId="0" borderId="39" xfId="1" applyFont="1" applyBorder="1" applyAlignment="1" applyProtection="1">
      <alignment vertical="center"/>
      <protection hidden="1"/>
    </xf>
    <xf numFmtId="44" fontId="29" fillId="0" borderId="40" xfId="1" applyFont="1" applyBorder="1" applyAlignment="1" applyProtection="1">
      <alignment vertical="center"/>
      <protection hidden="1"/>
    </xf>
    <xf numFmtId="44" fontId="29" fillId="0" borderId="41" xfId="1" applyFont="1" applyBorder="1" applyAlignment="1" applyProtection="1">
      <alignment vertical="center"/>
      <protection hidden="1"/>
    </xf>
    <xf numFmtId="44" fontId="29" fillId="0" borderId="42" xfId="1" applyFont="1" applyBorder="1" applyAlignment="1" applyProtection="1">
      <alignment vertical="center"/>
      <protection hidden="1"/>
    </xf>
    <xf numFmtId="44" fontId="29" fillId="0" borderId="43" xfId="1" applyFont="1" applyBorder="1" applyAlignment="1" applyProtection="1">
      <alignment vertical="center"/>
      <protection hidden="1"/>
    </xf>
    <xf numFmtId="44" fontId="29" fillId="0" borderId="44" xfId="1" applyFont="1" applyBorder="1" applyAlignment="1" applyProtection="1">
      <alignment vertical="center"/>
      <protection hidden="1"/>
    </xf>
    <xf numFmtId="44" fontId="46" fillId="0" borderId="39" xfId="0" applyNumberFormat="1" applyFont="1" applyBorder="1" applyAlignment="1" applyProtection="1">
      <alignment vertical="center"/>
      <protection hidden="1"/>
    </xf>
    <xf numFmtId="44" fontId="46" fillId="0" borderId="40" xfId="0" applyNumberFormat="1" applyFont="1" applyBorder="1" applyAlignment="1" applyProtection="1">
      <alignment vertical="center"/>
      <protection hidden="1"/>
    </xf>
    <xf numFmtId="44" fontId="46" fillId="0" borderId="41" xfId="0" applyNumberFormat="1" applyFont="1" applyBorder="1" applyAlignment="1" applyProtection="1">
      <alignment vertical="center"/>
      <protection hidden="1"/>
    </xf>
    <xf numFmtId="44" fontId="46" fillId="0" borderId="45" xfId="0" applyNumberFormat="1" applyFont="1" applyBorder="1" applyAlignment="1" applyProtection="1">
      <alignment vertical="center"/>
      <protection hidden="1"/>
    </xf>
    <xf numFmtId="44" fontId="46" fillId="0" borderId="46" xfId="0" applyNumberFormat="1" applyFont="1" applyBorder="1" applyAlignment="1" applyProtection="1">
      <alignment vertical="center"/>
      <protection hidden="1"/>
    </xf>
    <xf numFmtId="44" fontId="47" fillId="0" borderId="45" xfId="0" applyNumberFormat="1" applyFont="1" applyBorder="1" applyAlignment="1" applyProtection="1">
      <alignment vertical="center"/>
      <protection hidden="1"/>
    </xf>
    <xf numFmtId="44" fontId="47" fillId="0" borderId="46" xfId="0" applyNumberFormat="1" applyFont="1" applyBorder="1" applyAlignment="1" applyProtection="1">
      <alignment vertical="center"/>
      <protection hidden="1"/>
    </xf>
    <xf numFmtId="44" fontId="36" fillId="6" borderId="42" xfId="0" applyNumberFormat="1" applyFont="1" applyFill="1" applyBorder="1" applyAlignment="1" applyProtection="1">
      <alignment vertical="center"/>
      <protection hidden="1"/>
    </xf>
    <xf numFmtId="44" fontId="36" fillId="6" borderId="43" xfId="0" applyNumberFormat="1" applyFont="1" applyFill="1" applyBorder="1" applyAlignment="1" applyProtection="1">
      <alignment vertical="center"/>
      <protection hidden="1"/>
    </xf>
    <xf numFmtId="44" fontId="36" fillId="6" borderId="44" xfId="0" applyNumberFormat="1" applyFont="1" applyFill="1" applyBorder="1" applyAlignment="1" applyProtection="1">
      <alignment vertical="center"/>
      <protection hidden="1"/>
    </xf>
    <xf numFmtId="164" fontId="0" fillId="0" borderId="0" xfId="0" applyNumberFormat="1"/>
    <xf numFmtId="43" fontId="22" fillId="4" borderId="0" xfId="12" applyFont="1" applyFill="1" applyBorder="1" applyAlignment="1">
      <alignment vertical="center"/>
    </xf>
    <xf numFmtId="0" fontId="17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51" fillId="11" borderId="48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/>
    </xf>
    <xf numFmtId="0" fontId="16" fillId="0" borderId="52" xfId="0" applyFont="1" applyBorder="1"/>
    <xf numFmtId="0" fontId="14" fillId="0" borderId="40" xfId="0" applyFont="1" applyBorder="1" applyAlignment="1">
      <alignment horizontal="center"/>
    </xf>
    <xf numFmtId="0" fontId="4" fillId="0" borderId="40" xfId="0" applyFont="1" applyBorder="1"/>
    <xf numFmtId="0" fontId="4" fillId="0" borderId="41" xfId="0" applyFont="1" applyBorder="1"/>
    <xf numFmtId="0" fontId="4" fillId="0" borderId="45" xfId="0" applyFont="1" applyBorder="1"/>
    <xf numFmtId="0" fontId="14" fillId="0" borderId="46" xfId="0" applyFont="1" applyBorder="1" applyAlignment="1">
      <alignment horizontal="center"/>
    </xf>
    <xf numFmtId="0" fontId="4" fillId="0" borderId="42" xfId="0" applyFont="1" applyBorder="1"/>
    <xf numFmtId="0" fontId="4" fillId="0" borderId="43" xfId="0" quotePrefix="1" applyFont="1" applyBorder="1"/>
    <xf numFmtId="43" fontId="22" fillId="4" borderId="39" xfId="15" applyFont="1" applyFill="1" applyBorder="1" applyAlignment="1">
      <alignment vertical="center"/>
    </xf>
    <xf numFmtId="43" fontId="22" fillId="4" borderId="40" xfId="15" applyFont="1" applyFill="1" applyBorder="1" applyAlignment="1">
      <alignment vertical="center"/>
    </xf>
    <xf numFmtId="43" fontId="22" fillId="4" borderId="41" xfId="15" applyFont="1" applyFill="1" applyBorder="1" applyAlignment="1">
      <alignment vertical="center"/>
    </xf>
    <xf numFmtId="43" fontId="22" fillId="4" borderId="42" xfId="15" applyFont="1" applyFill="1" applyBorder="1" applyAlignment="1">
      <alignment vertical="center"/>
    </xf>
    <xf numFmtId="43" fontId="22" fillId="4" borderId="43" xfId="15" applyFont="1" applyFill="1" applyBorder="1" applyAlignment="1">
      <alignment vertical="center"/>
    </xf>
    <xf numFmtId="43" fontId="22" fillId="4" borderId="44" xfId="15" applyFont="1" applyFill="1" applyBorder="1" applyAlignment="1">
      <alignment vertical="center"/>
    </xf>
    <xf numFmtId="167" fontId="0" fillId="0" borderId="43" xfId="0" applyNumberFormat="1" applyBorder="1"/>
    <xf numFmtId="44" fontId="4" fillId="0" borderId="46" xfId="1" applyFont="1" applyFill="1" applyBorder="1" applyAlignment="1" applyProtection="1">
      <alignment horizontal="center"/>
    </xf>
    <xf numFmtId="44" fontId="4" fillId="0" borderId="43" xfId="1" applyFont="1" applyFill="1" applyBorder="1" applyAlignment="1" applyProtection="1">
      <alignment horizontal="center"/>
    </xf>
    <xf numFmtId="44" fontId="4" fillId="0" borderId="44" xfId="1" applyFont="1" applyFill="1" applyBorder="1" applyAlignment="1" applyProtection="1">
      <alignment horizontal="center"/>
    </xf>
    <xf numFmtId="0" fontId="4" fillId="4" borderId="49" xfId="0" applyFont="1" applyFill="1" applyBorder="1"/>
    <xf numFmtId="0" fontId="4" fillId="4" borderId="50" xfId="0" applyFont="1" applyFill="1" applyBorder="1"/>
    <xf numFmtId="2" fontId="52" fillId="4" borderId="51" xfId="24" applyNumberFormat="1" applyFont="1" applyFill="1" applyBorder="1" applyAlignment="1"/>
    <xf numFmtId="164" fontId="4" fillId="4" borderId="50" xfId="23" applyFont="1" applyFill="1" applyBorder="1"/>
    <xf numFmtId="9" fontId="52" fillId="4" borderId="51" xfId="24" applyFont="1" applyFill="1" applyBorder="1" applyAlignment="1"/>
    <xf numFmtId="43" fontId="4" fillId="4" borderId="50" xfId="0" applyNumberFormat="1" applyFont="1" applyFill="1" applyBorder="1"/>
    <xf numFmtId="0" fontId="4" fillId="0" borderId="49" xfId="0" applyFont="1" applyBorder="1"/>
    <xf numFmtId="0" fontId="4" fillId="0" borderId="50" xfId="0" applyFont="1" applyBorder="1"/>
    <xf numFmtId="0" fontId="4" fillId="0" borderId="51" xfId="0" applyFont="1" applyBorder="1"/>
    <xf numFmtId="0" fontId="4" fillId="4" borderId="45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1" fontId="4" fillId="4" borderId="45" xfId="0" applyNumberFormat="1" applyFont="1" applyFill="1" applyBorder="1" applyAlignment="1">
      <alignment horizontal="center" vertical="center"/>
    </xf>
    <xf numFmtId="168" fontId="4" fillId="4" borderId="0" xfId="23" applyNumberFormat="1" applyFont="1" applyFill="1" applyBorder="1" applyAlignment="1">
      <alignment horizontal="left"/>
    </xf>
    <xf numFmtId="43" fontId="4" fillId="4" borderId="46" xfId="0" applyNumberFormat="1" applyFont="1" applyFill="1" applyBorder="1"/>
    <xf numFmtId="1" fontId="4" fillId="4" borderId="42" xfId="0" applyNumberFormat="1" applyFont="1" applyFill="1" applyBorder="1" applyAlignment="1">
      <alignment horizontal="center" vertical="center"/>
    </xf>
    <xf numFmtId="168" fontId="4" fillId="4" borderId="43" xfId="23" applyNumberFormat="1" applyFont="1" applyFill="1" applyBorder="1" applyAlignment="1">
      <alignment horizontal="left"/>
    </xf>
    <xf numFmtId="43" fontId="4" fillId="4" borderId="44" xfId="0" applyNumberFormat="1" applyFont="1" applyFill="1" applyBorder="1"/>
    <xf numFmtId="43" fontId="22" fillId="4" borderId="39" xfId="12" applyFont="1" applyFill="1" applyBorder="1" applyAlignment="1">
      <alignment vertical="center"/>
    </xf>
    <xf numFmtId="43" fontId="22" fillId="4" borderId="40" xfId="12" applyFont="1" applyFill="1" applyBorder="1" applyAlignment="1">
      <alignment vertical="center"/>
    </xf>
    <xf numFmtId="43" fontId="22" fillId="4" borderId="41" xfId="12" applyFont="1" applyFill="1" applyBorder="1" applyAlignment="1">
      <alignment vertical="center"/>
    </xf>
    <xf numFmtId="43" fontId="22" fillId="4" borderId="45" xfId="12" applyFont="1" applyFill="1" applyBorder="1" applyAlignment="1">
      <alignment vertical="center"/>
    </xf>
    <xf numFmtId="43" fontId="22" fillId="4" borderId="46" xfId="12" applyFont="1" applyFill="1" applyBorder="1" applyAlignment="1">
      <alignment vertical="center"/>
    </xf>
    <xf numFmtId="43" fontId="22" fillId="4" borderId="42" xfId="12" applyFont="1" applyFill="1" applyBorder="1" applyAlignment="1">
      <alignment vertical="center"/>
    </xf>
    <xf numFmtId="43" fontId="22" fillId="4" borderId="43" xfId="12" applyFont="1" applyFill="1" applyBorder="1" applyAlignment="1">
      <alignment vertical="center"/>
    </xf>
    <xf numFmtId="43" fontId="22" fillId="4" borderId="44" xfId="12" applyFont="1" applyFill="1" applyBorder="1" applyAlignment="1">
      <alignment vertical="center"/>
    </xf>
    <xf numFmtId="167" fontId="0" fillId="0" borderId="46" xfId="0" applyNumberFormat="1" applyBorder="1"/>
    <xf numFmtId="167" fontId="0" fillId="0" borderId="44" xfId="0" applyNumberFormat="1" applyBorder="1"/>
    <xf numFmtId="0" fontId="53" fillId="0" borderId="0" xfId="0" applyFont="1" applyProtection="1">
      <protection locked="0"/>
    </xf>
    <xf numFmtId="0" fontId="18" fillId="0" borderId="0" xfId="0" applyFont="1" applyAlignment="1">
      <alignment horizontal="center"/>
    </xf>
    <xf numFmtId="0" fontId="51" fillId="11" borderId="49" xfId="0" applyFont="1" applyFill="1" applyBorder="1" applyAlignment="1" applyProtection="1">
      <alignment horizontal="center"/>
      <protection locked="0"/>
    </xf>
    <xf numFmtId="0" fontId="51" fillId="11" borderId="50" xfId="0" applyFont="1" applyFill="1" applyBorder="1" applyAlignment="1" applyProtection="1">
      <alignment horizontal="center"/>
      <protection locked="0"/>
    </xf>
    <xf numFmtId="0" fontId="51" fillId="11" borderId="51" xfId="0" applyFont="1" applyFill="1" applyBorder="1" applyAlignment="1" applyProtection="1">
      <alignment horizontal="center"/>
      <protection locked="0"/>
    </xf>
    <xf numFmtId="0" fontId="51" fillId="11" borderId="49" xfId="0" applyFont="1" applyFill="1" applyBorder="1" applyAlignment="1" applyProtection="1">
      <alignment horizontal="center" vertical="center"/>
      <protection locked="0"/>
    </xf>
    <xf numFmtId="0" fontId="51" fillId="11" borderId="50" xfId="0" applyFont="1" applyFill="1" applyBorder="1" applyAlignment="1" applyProtection="1">
      <alignment horizontal="center" vertical="center"/>
      <protection locked="0"/>
    </xf>
    <xf numFmtId="0" fontId="51" fillId="11" borderId="51" xfId="0" applyFont="1" applyFill="1" applyBorder="1" applyAlignment="1" applyProtection="1">
      <alignment horizontal="center" vertical="center"/>
      <protection locked="0"/>
    </xf>
    <xf numFmtId="0" fontId="17" fillId="0" borderId="36" xfId="0" applyFont="1" applyBorder="1"/>
    <xf numFmtId="0" fontId="37" fillId="12" borderId="36" xfId="0" applyFont="1" applyFill="1" applyBorder="1" applyAlignment="1" applyProtection="1">
      <alignment horizontal="left" vertical="center" wrapText="1" indent="1"/>
      <protection locked="0"/>
    </xf>
    <xf numFmtId="0" fontId="37" fillId="12" borderId="36" xfId="0" applyFont="1" applyFill="1" applyBorder="1" applyAlignment="1" applyProtection="1">
      <alignment horizontal="left" vertical="center" indent="1"/>
      <protection locked="0"/>
    </xf>
    <xf numFmtId="0" fontId="41" fillId="5" borderId="43" xfId="0" applyFont="1" applyFill="1" applyBorder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 wrapText="1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6" fillId="8" borderId="0" xfId="0" applyFont="1" applyFill="1" applyAlignment="1" applyProtection="1">
      <alignment horizontal="center" vertical="center"/>
      <protection hidden="1"/>
    </xf>
    <xf numFmtId="166" fontId="34" fillId="0" borderId="0" xfId="0" applyNumberFormat="1" applyFont="1" applyAlignment="1" applyProtection="1">
      <alignment horizontal="left" indent="4"/>
      <protection hidden="1"/>
    </xf>
    <xf numFmtId="0" fontId="34" fillId="0" borderId="0" xfId="0" applyFont="1" applyAlignment="1" applyProtection="1">
      <alignment horizontal="center"/>
      <protection hidden="1"/>
    </xf>
    <xf numFmtId="0" fontId="41" fillId="9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9" fontId="33" fillId="0" borderId="0" xfId="7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left" vertical="center" wrapText="1"/>
      <protection hidden="1"/>
    </xf>
    <xf numFmtId="9" fontId="33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>
      <alignment horizontal="left" vertical="center" wrapText="1"/>
    </xf>
    <xf numFmtId="0" fontId="33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30" fillId="0" borderId="0" xfId="0" applyFont="1" applyAlignment="1" applyProtection="1">
      <alignment horizontal="center" vertical="top" wrapText="1"/>
      <protection hidden="1"/>
    </xf>
    <xf numFmtId="0" fontId="37" fillId="5" borderId="43" xfId="0" applyFont="1" applyFill="1" applyBorder="1" applyAlignment="1" applyProtection="1">
      <alignment horizontal="center" vertical="center"/>
      <protection hidden="1"/>
    </xf>
    <xf numFmtId="166" fontId="34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wrapText="1"/>
      <protection hidden="1"/>
    </xf>
    <xf numFmtId="0" fontId="37" fillId="5" borderId="0" xfId="0" applyFont="1" applyFill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 wrapText="1" shrinkToFi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 vertical="center"/>
    </xf>
    <xf numFmtId="9" fontId="4" fillId="0" borderId="0" xfId="0" applyNumberFormat="1" applyFont="1" applyAlignment="1">
      <alignment horizontal="center" vertical="center"/>
    </xf>
    <xf numFmtId="0" fontId="4" fillId="0" borderId="0" xfId="0" applyFont="1" applyAlignment="1" applyProtection="1">
      <alignment horizontal="center"/>
      <protection hidden="1"/>
    </xf>
    <xf numFmtId="6" fontId="33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top"/>
      <protection hidden="1"/>
    </xf>
    <xf numFmtId="0" fontId="38" fillId="0" borderId="0" xfId="0" applyFont="1" applyAlignment="1">
      <alignment horizontal="right" vertical="top" wrapText="1"/>
    </xf>
    <xf numFmtId="0" fontId="38" fillId="0" borderId="47" xfId="0" applyFont="1" applyBorder="1" applyAlignment="1">
      <alignment horizontal="right" vertical="top" wrapText="1"/>
    </xf>
    <xf numFmtId="0" fontId="36" fillId="5" borderId="43" xfId="0" applyFont="1" applyFill="1" applyBorder="1" applyAlignment="1" applyProtection="1">
      <alignment horizontal="center" vertical="center"/>
      <protection hidden="1"/>
    </xf>
    <xf numFmtId="6" fontId="29" fillId="4" borderId="16" xfId="0" applyNumberFormat="1" applyFont="1" applyFill="1" applyBorder="1" applyAlignment="1" applyProtection="1">
      <alignment horizontal="center" vertical="center"/>
      <protection hidden="1"/>
    </xf>
    <xf numFmtId="6" fontId="29" fillId="4" borderId="24" xfId="0" applyNumberFormat="1" applyFont="1" applyFill="1" applyBorder="1" applyAlignment="1" applyProtection="1">
      <alignment horizontal="center" vertical="center"/>
      <protection hidden="1"/>
    </xf>
    <xf numFmtId="0" fontId="29" fillId="4" borderId="27" xfId="0" applyFont="1" applyFill="1" applyBorder="1" applyAlignment="1" applyProtection="1">
      <alignment horizontal="center" vertical="center"/>
      <protection hidden="1"/>
    </xf>
    <xf numFmtId="0" fontId="29" fillId="4" borderId="28" xfId="0" applyFont="1" applyFill="1" applyBorder="1" applyAlignment="1" applyProtection="1">
      <alignment horizontal="center" vertical="center"/>
      <protection hidden="1"/>
    </xf>
    <xf numFmtId="0" fontId="29" fillId="4" borderId="17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166" fontId="4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 applyProtection="1">
      <alignment horizontal="center"/>
      <protection hidden="1"/>
    </xf>
    <xf numFmtId="0" fontId="29" fillId="4" borderId="18" xfId="0" applyFont="1" applyFill="1" applyBorder="1" applyAlignment="1" applyProtection="1">
      <alignment horizontal="center" vertical="center"/>
      <protection hidden="1"/>
    </xf>
    <xf numFmtId="0" fontId="29" fillId="4" borderId="19" xfId="0" applyFont="1" applyFill="1" applyBorder="1" applyAlignment="1" applyProtection="1">
      <alignment horizontal="center" vertical="center"/>
      <protection hidden="1"/>
    </xf>
    <xf numFmtId="6" fontId="29" fillId="4" borderId="15" xfId="0" applyNumberFormat="1" applyFont="1" applyFill="1" applyBorder="1" applyAlignment="1" applyProtection="1">
      <alignment horizontal="center" vertical="center"/>
      <protection hidden="1"/>
    </xf>
    <xf numFmtId="6" fontId="29" fillId="4" borderId="29" xfId="0" applyNumberFormat="1" applyFont="1" applyFill="1" applyBorder="1" applyAlignment="1" applyProtection="1">
      <alignment horizontal="center" vertical="center"/>
      <protection hidden="1"/>
    </xf>
    <xf numFmtId="9" fontId="4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>
      <alignment horizontal="left" vertical="center" wrapText="1"/>
    </xf>
    <xf numFmtId="0" fontId="36" fillId="5" borderId="17" xfId="0" applyFont="1" applyFill="1" applyBorder="1" applyAlignment="1" applyProtection="1">
      <alignment horizontal="center" vertical="center"/>
      <protection hidden="1"/>
    </xf>
    <xf numFmtId="0" fontId="36" fillId="5" borderId="1" xfId="0" applyFont="1" applyFill="1" applyBorder="1" applyAlignment="1" applyProtection="1">
      <alignment horizontal="center" vertical="center"/>
      <protection hidden="1"/>
    </xf>
    <xf numFmtId="0" fontId="36" fillId="5" borderId="18" xfId="0" applyFont="1" applyFill="1" applyBorder="1" applyAlignment="1" applyProtection="1">
      <alignment horizontal="center" vertical="center"/>
      <protection hidden="1"/>
    </xf>
    <xf numFmtId="0" fontId="36" fillId="5" borderId="19" xfId="0" applyFont="1" applyFill="1" applyBorder="1" applyAlignment="1" applyProtection="1">
      <alignment horizontal="center" vertical="center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29" fillId="0" borderId="6" xfId="0" applyFont="1" applyBorder="1" applyAlignment="1" applyProtection="1">
      <alignment horizontal="center" vertical="center" wrapText="1"/>
      <protection hidden="1"/>
    </xf>
    <xf numFmtId="0" fontId="29" fillId="0" borderId="18" xfId="0" applyFont="1" applyBorder="1" applyAlignment="1" applyProtection="1">
      <alignment horizontal="center" vertical="center" wrapText="1"/>
      <protection hidden="1"/>
    </xf>
    <xf numFmtId="0" fontId="29" fillId="0" borderId="19" xfId="0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6" fillId="5" borderId="21" xfId="0" applyFont="1" applyFill="1" applyBorder="1" applyAlignment="1" applyProtection="1">
      <alignment horizontal="center" vertical="center"/>
      <protection hidden="1"/>
    </xf>
    <xf numFmtId="0" fontId="36" fillId="5" borderId="22" xfId="0" applyFont="1" applyFill="1" applyBorder="1" applyAlignment="1" applyProtection="1">
      <alignment horizontal="center" vertical="center"/>
      <protection hidden="1"/>
    </xf>
    <xf numFmtId="0" fontId="36" fillId="5" borderId="23" xfId="0" applyFont="1" applyFill="1" applyBorder="1" applyAlignment="1" applyProtection="1">
      <alignment horizontal="center" vertical="center"/>
      <protection hidden="1"/>
    </xf>
    <xf numFmtId="0" fontId="36" fillId="5" borderId="20" xfId="0" applyFont="1" applyFill="1" applyBorder="1" applyAlignment="1" applyProtection="1">
      <alignment horizontal="center" vertical="center"/>
      <protection hidden="1"/>
    </xf>
    <xf numFmtId="0" fontId="36" fillId="5" borderId="6" xfId="0" applyFont="1" applyFill="1" applyBorder="1" applyAlignment="1" applyProtection="1">
      <alignment horizontal="center" vertical="center"/>
      <protection hidden="1"/>
    </xf>
    <xf numFmtId="6" fontId="29" fillId="4" borderId="25" xfId="0" applyNumberFormat="1" applyFont="1" applyFill="1" applyBorder="1" applyAlignment="1" applyProtection="1">
      <alignment horizontal="center" vertical="center"/>
      <protection hidden="1"/>
    </xf>
    <xf numFmtId="6" fontId="29" fillId="4" borderId="26" xfId="0" applyNumberFormat="1" applyFont="1" applyFill="1" applyBorder="1" applyAlignment="1" applyProtection="1">
      <alignment horizontal="center" vertical="center"/>
      <protection hidden="1"/>
    </xf>
    <xf numFmtId="6" fontId="29" fillId="4" borderId="30" xfId="0" applyNumberFormat="1" applyFont="1" applyFill="1" applyBorder="1" applyAlignment="1" applyProtection="1">
      <alignment horizontal="center" vertical="center"/>
      <protection hidden="1"/>
    </xf>
    <xf numFmtId="6" fontId="29" fillId="4" borderId="31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Alignment="1">
      <alignment horizontal="center" wrapText="1"/>
    </xf>
    <xf numFmtId="0" fontId="11" fillId="0" borderId="2" xfId="0" applyFont="1" applyBorder="1" applyAlignment="1" applyProtection="1">
      <alignment horizontal="center"/>
      <protection hidden="1"/>
    </xf>
    <xf numFmtId="0" fontId="11" fillId="0" borderId="3" xfId="0" applyFont="1" applyBorder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/>
      <protection hidden="1"/>
    </xf>
    <xf numFmtId="44" fontId="15" fillId="4" borderId="32" xfId="0" applyNumberFormat="1" applyFont="1" applyFill="1" applyBorder="1" applyAlignment="1" applyProtection="1">
      <alignment horizontal="left" vertical="center"/>
      <protection hidden="1"/>
    </xf>
    <xf numFmtId="44" fontId="15" fillId="4" borderId="33" xfId="0" applyNumberFormat="1" applyFont="1" applyFill="1" applyBorder="1" applyAlignment="1" applyProtection="1">
      <alignment horizontal="left" vertical="center"/>
      <protection hidden="1"/>
    </xf>
    <xf numFmtId="0" fontId="26" fillId="5" borderId="32" xfId="0" applyFont="1" applyFill="1" applyBorder="1" applyAlignment="1" applyProtection="1">
      <alignment horizontal="center"/>
      <protection hidden="1"/>
    </xf>
    <xf numFmtId="0" fontId="26" fillId="5" borderId="33" xfId="0" applyFont="1" applyFill="1" applyBorder="1" applyAlignment="1" applyProtection="1">
      <alignment horizontal="center"/>
      <protection hidden="1"/>
    </xf>
    <xf numFmtId="0" fontId="26" fillId="6" borderId="32" xfId="0" applyFont="1" applyFill="1" applyBorder="1" applyAlignment="1" applyProtection="1">
      <alignment horizontal="center" vertical="center"/>
      <protection hidden="1"/>
    </xf>
    <xf numFmtId="0" fontId="26" fillId="6" borderId="34" xfId="0" applyFont="1" applyFill="1" applyBorder="1" applyAlignment="1" applyProtection="1">
      <alignment horizontal="center" vertical="center"/>
      <protection hidden="1"/>
    </xf>
    <xf numFmtId="0" fontId="26" fillId="6" borderId="33" xfId="0" applyFont="1" applyFill="1" applyBorder="1" applyAlignment="1" applyProtection="1">
      <alignment horizontal="center" vertical="center"/>
      <protection hidden="1"/>
    </xf>
    <xf numFmtId="0" fontId="4" fillId="4" borderId="49" xfId="0" applyFont="1" applyFill="1" applyBorder="1" applyAlignment="1">
      <alignment horizontal="center"/>
    </xf>
    <xf numFmtId="0" fontId="4" fillId="4" borderId="50" xfId="0" applyFont="1" applyFill="1" applyBorder="1" applyAlignment="1">
      <alignment horizontal="center"/>
    </xf>
    <xf numFmtId="0" fontId="4" fillId="4" borderId="51" xfId="0" applyFont="1" applyFill="1" applyBorder="1" applyAlignment="1">
      <alignment horizontal="center"/>
    </xf>
    <xf numFmtId="0" fontId="23" fillId="4" borderId="10" xfId="0" applyFont="1" applyFill="1" applyBorder="1" applyAlignment="1">
      <alignment horizontal="center"/>
    </xf>
    <xf numFmtId="0" fontId="23" fillId="4" borderId="0" xfId="0" applyFont="1" applyFill="1" applyAlignment="1">
      <alignment horizontal="center"/>
    </xf>
    <xf numFmtId="0" fontId="12" fillId="3" borderId="35" xfId="0" applyFont="1" applyFill="1" applyBorder="1" applyAlignment="1">
      <alignment horizontal="center"/>
    </xf>
    <xf numFmtId="0" fontId="12" fillId="3" borderId="36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9" xfId="0" applyFont="1" applyBorder="1" applyAlignment="1">
      <alignment horizontal="center"/>
    </xf>
    <xf numFmtId="0" fontId="14" fillId="0" borderId="40" xfId="0" applyFont="1" applyBorder="1" applyAlignment="1">
      <alignment horizontal="center"/>
    </xf>
    <xf numFmtId="0" fontId="12" fillId="3" borderId="49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/>
    </xf>
    <xf numFmtId="0" fontId="14" fillId="0" borderId="46" xfId="0" applyFont="1" applyBorder="1" applyAlignment="1">
      <alignment horizontal="center"/>
    </xf>
  </cellXfs>
  <cellStyles count="25">
    <cellStyle name="Comma" xfId="23" builtinId="3"/>
    <cellStyle name="Comma 2" xfId="6" xr:uid="{00000000-0005-0000-0000-000000000000}"/>
    <cellStyle name="Comma 3" xfId="9" xr:uid="{00000000-0005-0000-0000-000001000000}"/>
    <cellStyle name="Comma 4" xfId="12" xr:uid="{00000000-0005-0000-0000-000002000000}"/>
    <cellStyle name="Comma 5" xfId="15" xr:uid="{00000000-0005-0000-0000-000003000000}"/>
    <cellStyle name="Currency" xfId="1" builtinId="4"/>
    <cellStyle name="Currency 2" xfId="3" xr:uid="{00000000-0005-0000-0000-000004000000}"/>
    <cellStyle name="Currency 3" xfId="10" xr:uid="{00000000-0005-0000-0000-000005000000}"/>
    <cellStyle name="Followed Hyperlink" xfId="18" builtinId="9" hidden="1"/>
    <cellStyle name="Followed Hyperlink" xfId="20" builtinId="9" hidden="1"/>
    <cellStyle name="Followed Hyperlink" xfId="22" builtinId="9" hidden="1"/>
    <cellStyle name="Hyperlink" xfId="17" builtinId="8" hidden="1"/>
    <cellStyle name="Hyperlink" xfId="19" builtinId="8" hidden="1"/>
    <cellStyle name="Hyperlink" xfId="21" builtinId="8" hidden="1"/>
    <cellStyle name="Normal" xfId="0" builtinId="0"/>
    <cellStyle name="Normal 2" xfId="5" xr:uid="{00000000-0005-0000-0000-00000F000000}"/>
    <cellStyle name="Normal 3" xfId="2" xr:uid="{00000000-0005-0000-0000-000010000000}"/>
    <cellStyle name="Normal 4" xfId="8" xr:uid="{00000000-0005-0000-0000-000011000000}"/>
    <cellStyle name="Normal 5" xfId="11" xr:uid="{00000000-0005-0000-0000-000012000000}"/>
    <cellStyle name="Normal 6" xfId="14" xr:uid="{00000000-0005-0000-0000-000013000000}"/>
    <cellStyle name="Percent" xfId="7" builtinId="5"/>
    <cellStyle name="Percent 2" xfId="4" xr:uid="{00000000-0005-0000-0000-000014000000}"/>
    <cellStyle name="Percent 2 2" xfId="24" xr:uid="{4BE533F3-B4E5-6D4C-90E6-C221E2228CDC}"/>
    <cellStyle name="Percent 3" xfId="13" xr:uid="{00000000-0005-0000-0000-000015000000}"/>
    <cellStyle name="Percent 4" xfId="16" xr:uid="{00000000-0005-0000-0000-000016000000}"/>
  </cellStyles>
  <dxfs count="5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652AE"/>
      <color rgb="FF0F2460"/>
      <color rgb="FF491D8B"/>
      <color rgb="FF005D5D"/>
      <color rgb="FF066027"/>
      <color rgb="FF8A2900"/>
      <color rgb="FF740937"/>
      <color rgb="FFF1EFEB"/>
      <color rgb="FF0D1846"/>
      <color rgb="FF0079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L$1" lockText="1" noThreeD="1"/>
</file>

<file path=xl/ctrlProps/ctrlProp10.xml><?xml version="1.0" encoding="utf-8"?>
<formControlPr xmlns="http://schemas.microsoft.com/office/spreadsheetml/2009/9/main" objectType="CheckBox" checked="Checked" fmlaLink="$I$22"/>
</file>

<file path=xl/ctrlProps/ctrlProp11.xml><?xml version="1.0" encoding="utf-8"?>
<formControlPr xmlns="http://schemas.microsoft.com/office/spreadsheetml/2009/9/main" objectType="CheckBox" checked="Checked" fmlaLink="$I$24"/>
</file>

<file path=xl/ctrlProps/ctrlProp12.xml><?xml version="1.0" encoding="utf-8"?>
<formControlPr xmlns="http://schemas.microsoft.com/office/spreadsheetml/2009/9/main" objectType="CheckBox" checked="Checked" fmlaLink="$I$21"/>
</file>

<file path=xl/ctrlProps/ctrlProp13.xml><?xml version="1.0" encoding="utf-8"?>
<formControlPr xmlns="http://schemas.microsoft.com/office/spreadsheetml/2009/9/main" objectType="CheckBox" checked="Checked" fmlaLink="$I$23"/>
</file>

<file path=xl/ctrlProps/ctrlProp2.xml><?xml version="1.0" encoding="utf-8"?>
<formControlPr xmlns="http://schemas.microsoft.com/office/spreadsheetml/2009/9/main" objectType="CheckBox" checked="Checked" fmlaLink="$I$22"/>
</file>

<file path=xl/ctrlProps/ctrlProp3.xml><?xml version="1.0" encoding="utf-8"?>
<formControlPr xmlns="http://schemas.microsoft.com/office/spreadsheetml/2009/9/main" objectType="CheckBox" fmlaLink="$I$22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fmlaLink="$I$22"/>
</file>

<file path=xl/ctrlProps/ctrlProp6.xml><?xml version="1.0" encoding="utf-8"?>
<formControlPr xmlns="http://schemas.microsoft.com/office/spreadsheetml/2009/9/main" objectType="CheckBox" fmlaLink="$I$21"/>
</file>

<file path=xl/ctrlProps/ctrlProp7.xml><?xml version="1.0" encoding="utf-8"?>
<formControlPr xmlns="http://schemas.microsoft.com/office/spreadsheetml/2009/9/main" objectType="CheckBox" fmlaLink="$I$23"/>
</file>

<file path=xl/ctrlProps/ctrlProp8.xml><?xml version="1.0" encoding="utf-8"?>
<formControlPr xmlns="http://schemas.microsoft.com/office/spreadsheetml/2009/9/main" objectType="CheckBox" checked="Checked" fmlaLink="$I$22"/>
</file>

<file path=xl/ctrlProps/ctrlProp9.xml><?xml version="1.0" encoding="utf-8"?>
<formControlPr xmlns="http://schemas.microsoft.com/office/spreadsheetml/2009/9/main" objectType="CheckBox" checked="Checked" fmlaLink="$I$24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men tarifas anuales'!A1"/><Relationship Id="rId3" Type="http://schemas.openxmlformats.org/officeDocument/2006/relationships/hyperlink" Target="#'Advantage (Mundial)'!A1"/><Relationship Id="rId7" Type="http://schemas.openxmlformats.org/officeDocument/2006/relationships/hyperlink" Target="#Critical!A1"/><Relationship Id="rId2" Type="http://schemas.openxmlformats.org/officeDocument/2006/relationships/hyperlink" Target="#'Complete (LA)'!A1"/><Relationship Id="rId1" Type="http://schemas.openxmlformats.org/officeDocument/2006/relationships/hyperlink" Target="#'Diamond (LA)'!A1"/><Relationship Id="rId6" Type="http://schemas.openxmlformats.org/officeDocument/2006/relationships/hyperlink" Target="#Essential!A1"/><Relationship Id="rId11" Type="http://schemas.openxmlformats.org/officeDocument/2006/relationships/hyperlink" Target="#'Complete (Mundial)'!A1"/><Relationship Id="rId5" Type="http://schemas.openxmlformats.org/officeDocument/2006/relationships/hyperlink" Target="#Secure!A1"/><Relationship Id="rId10" Type="http://schemas.openxmlformats.org/officeDocument/2006/relationships/hyperlink" Target="#'Diamond (Mundial)'!A1"/><Relationship Id="rId4" Type="http://schemas.openxmlformats.org/officeDocument/2006/relationships/hyperlink" Target="#'Advantage (LA)'!A1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1284095</xdr:colOff>
      <xdr:row>29</xdr:row>
      <xdr:rowOff>104350</xdr:rowOff>
    </xdr:from>
    <xdr:to>
      <xdr:col>7</xdr:col>
      <xdr:colOff>1280709</xdr:colOff>
      <xdr:row>36</xdr:row>
      <xdr:rowOff>20530</xdr:rowOff>
    </xdr:to>
    <xdr:sp macro="" textlink="">
      <xdr:nvSpPr>
        <xdr:cNvPr id="3091" name="Oval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rrowheads="1"/>
        </xdr:cNvSpPr>
      </xdr:nvSpPr>
      <xdr:spPr bwMode="auto">
        <a:xfrm>
          <a:off x="10224895" y="7305250"/>
          <a:ext cx="1558714" cy="1516380"/>
        </a:xfrm>
        <a:prstGeom prst="ellipse">
          <a:avLst/>
        </a:prstGeom>
        <a:solidFill>
          <a:srgbClr val="005D5D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9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9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9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 Care</a:t>
          </a: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8</xdr:col>
      <xdr:colOff>65816</xdr:colOff>
      <xdr:row>29</xdr:row>
      <xdr:rowOff>104350</xdr:rowOff>
    </xdr:from>
    <xdr:to>
      <xdr:col>9</xdr:col>
      <xdr:colOff>62429</xdr:colOff>
      <xdr:row>36</xdr:row>
      <xdr:rowOff>20530</xdr:rowOff>
    </xdr:to>
    <xdr:sp macro="" textlink="">
      <xdr:nvSpPr>
        <xdr:cNvPr id="3097" name="Oval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rrowheads="1"/>
        </xdr:cNvSpPr>
      </xdr:nvSpPr>
      <xdr:spPr bwMode="auto">
        <a:xfrm>
          <a:off x="12130816" y="7305250"/>
          <a:ext cx="1558713" cy="1516380"/>
        </a:xfrm>
        <a:prstGeom prst="ellipse">
          <a:avLst/>
        </a:prstGeom>
        <a:solidFill>
          <a:srgbClr val="491D8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721612</xdr:colOff>
      <xdr:row>29</xdr:row>
      <xdr:rowOff>115144</xdr:rowOff>
    </xdr:from>
    <xdr:to>
      <xdr:col>3</xdr:col>
      <xdr:colOff>718225</xdr:colOff>
      <xdr:row>36</xdr:row>
      <xdr:rowOff>31324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3414012" y="7316044"/>
          <a:ext cx="1558713" cy="151638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002060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002060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002060"/>
              </a:solidFill>
              <a:latin typeface="Arial"/>
              <a:cs typeface="Arial"/>
            </a:rPr>
            <a:t>Cobertura</a:t>
          </a:r>
          <a:br>
            <a:rPr lang="es-ES" sz="900" b="0" i="0" u="none" strike="noStrike" baseline="0">
              <a:solidFill>
                <a:srgbClr val="002060"/>
              </a:solidFill>
              <a:latin typeface="Arial"/>
              <a:cs typeface="Arial"/>
            </a:rPr>
          </a:br>
          <a:r>
            <a:rPr lang="es-ES" sz="900" b="0" i="0" u="none" strike="noStrike" baseline="0">
              <a:solidFill>
                <a:srgbClr val="002060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xdr:twoCellAnchor editAs="absolute">
    <xdr:from>
      <xdr:col>9</xdr:col>
      <xdr:colOff>235012</xdr:colOff>
      <xdr:row>29</xdr:row>
      <xdr:rowOff>91650</xdr:rowOff>
    </xdr:from>
    <xdr:to>
      <xdr:col>10</xdr:col>
      <xdr:colOff>231626</xdr:colOff>
      <xdr:row>36</xdr:row>
      <xdr:rowOff>7830</xdr:rowOff>
    </xdr:to>
    <xdr:sp macro="" textlink="">
      <xdr:nvSpPr>
        <xdr:cNvPr id="3099" name="Oval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rrowheads="1"/>
        </xdr:cNvSpPr>
      </xdr:nvSpPr>
      <xdr:spPr bwMode="auto">
        <a:xfrm>
          <a:off x="13862112" y="7292550"/>
          <a:ext cx="1558714" cy="1516380"/>
        </a:xfrm>
        <a:prstGeom prst="ellipse">
          <a:avLst/>
        </a:prstGeom>
        <a:solidFill>
          <a:srgbClr val="0652AE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881283</xdr:colOff>
      <xdr:row>29</xdr:row>
      <xdr:rowOff>115144</xdr:rowOff>
    </xdr:from>
    <xdr:to>
      <xdr:col>4</xdr:col>
      <xdr:colOff>877897</xdr:colOff>
      <xdr:row>36</xdr:row>
      <xdr:rowOff>31324</xdr:rowOff>
    </xdr:to>
    <xdr:sp macro="" textlink="">
      <xdr:nvSpPr>
        <xdr:cNvPr id="3100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5135783" y="7316044"/>
          <a:ext cx="1558714" cy="151638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 Care</a:t>
          </a:r>
        </a:p>
        <a:p>
          <a:pPr algn="ctr" rtl="0">
            <a:defRPr sz="1000"/>
          </a:pP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4</xdr:col>
      <xdr:colOff>1015554</xdr:colOff>
      <xdr:row>29</xdr:row>
      <xdr:rowOff>115144</xdr:rowOff>
    </xdr:from>
    <xdr:to>
      <xdr:col>5</xdr:col>
      <xdr:colOff>1012167</xdr:colOff>
      <xdr:row>36</xdr:row>
      <xdr:rowOff>31324</xdr:rowOff>
    </xdr:to>
    <xdr:sp macro="" textlink="">
      <xdr:nvSpPr>
        <xdr:cNvPr id="3101" name="Oval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6832154" y="7316044"/>
          <a:ext cx="1558713" cy="151638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Essential Care</a:t>
          </a:r>
        </a:p>
      </xdr:txBody>
    </xdr:sp>
    <xdr:clientData/>
  </xdr:twoCellAnchor>
  <xdr:twoCellAnchor editAs="absolute">
    <xdr:from>
      <xdr:col>5</xdr:col>
      <xdr:colOff>1149825</xdr:colOff>
      <xdr:row>29</xdr:row>
      <xdr:rowOff>115144</xdr:rowOff>
    </xdr:from>
    <xdr:to>
      <xdr:col>6</xdr:col>
      <xdr:colOff>1146438</xdr:colOff>
      <xdr:row>36</xdr:row>
      <xdr:rowOff>31324</xdr:rowOff>
    </xdr:to>
    <xdr:sp macro="" textlink="">
      <xdr:nvSpPr>
        <xdr:cNvPr id="3102" name="Oval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8528525" y="7316044"/>
          <a:ext cx="1558713" cy="1516380"/>
        </a:xfrm>
        <a:prstGeom prst="ellipse">
          <a:avLst/>
        </a:prstGeom>
        <a:solidFill>
          <a:srgbClr val="06602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Critical Care</a:t>
          </a:r>
        </a:p>
      </xdr:txBody>
    </xdr:sp>
    <xdr:clientData/>
  </xdr:twoCellAnchor>
  <xdr:twoCellAnchor>
    <xdr:from>
      <xdr:col>3</xdr:col>
      <xdr:colOff>1355301</xdr:colOff>
      <xdr:row>37</xdr:row>
      <xdr:rowOff>84455</xdr:rowOff>
    </xdr:from>
    <xdr:to>
      <xdr:col>6</xdr:col>
      <xdr:colOff>942341</xdr:colOff>
      <xdr:row>40</xdr:row>
      <xdr:rowOff>13335</xdr:rowOff>
    </xdr:to>
    <xdr:sp macro="" textlink="">
      <xdr:nvSpPr>
        <xdr:cNvPr id="3106" name="Text Box 3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609801" y="8047355"/>
          <a:ext cx="4273340" cy="614680"/>
        </a:xfrm>
        <a:prstGeom prst="rect">
          <a:avLst/>
        </a:prstGeom>
        <a:solidFill>
          <a:schemeClr val="bg1"/>
        </a:solidFill>
        <a:ln>
          <a:solidFill>
            <a:srgbClr val="0070C0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1</xdr:col>
      <xdr:colOff>1282700</xdr:colOff>
      <xdr:row>1</xdr:row>
      <xdr:rowOff>127000</xdr:rowOff>
    </xdr:from>
    <xdr:to>
      <xdr:col>10</xdr:col>
      <xdr:colOff>12700</xdr:colOff>
      <xdr:row>6</xdr:row>
      <xdr:rowOff>101600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273300" y="2921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104775</xdr:rowOff>
    </xdr:from>
    <xdr:to>
      <xdr:col>1</xdr:col>
      <xdr:colOff>336550</xdr:colOff>
      <xdr:row>6</xdr:row>
      <xdr:rowOff>92075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1371600" cy="1371600"/>
        </a:xfrm>
        <a:prstGeom prst="rect">
          <a:avLst/>
        </a:prstGeom>
      </xdr:spPr>
    </xdr:pic>
    <xdr:clientData/>
  </xdr:twoCellAnchor>
  <xdr:twoCellAnchor editAs="absolute">
    <xdr:from>
      <xdr:col>0</xdr:col>
      <xdr:colOff>84770</xdr:colOff>
      <xdr:row>29</xdr:row>
      <xdr:rowOff>153244</xdr:rowOff>
    </xdr:from>
    <xdr:to>
      <xdr:col>1</xdr:col>
      <xdr:colOff>504717</xdr:colOff>
      <xdr:row>36</xdr:row>
      <xdr:rowOff>60958</xdr:rowOff>
    </xdr:to>
    <xdr:sp macro="" textlink="">
      <xdr:nvSpPr>
        <xdr:cNvPr id="2" name="Oval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84770" y="7354144"/>
          <a:ext cx="1550247" cy="1507914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  <a:b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Diamond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1</xdr:col>
      <xdr:colOff>600041</xdr:colOff>
      <xdr:row>29</xdr:row>
      <xdr:rowOff>153244</xdr:rowOff>
    </xdr:from>
    <xdr:to>
      <xdr:col>2</xdr:col>
      <xdr:colOff>596654</xdr:colOff>
      <xdr:row>36</xdr:row>
      <xdr:rowOff>60958</xdr:rowOff>
    </xdr:to>
    <xdr:sp macro="" textlink="">
      <xdr:nvSpPr>
        <xdr:cNvPr id="3" name="Oval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730341" y="7354144"/>
          <a:ext cx="1558713" cy="1507914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</a:t>
          </a:r>
          <a:b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</a:t>
          </a:r>
          <a:b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1257300</xdr:colOff>
          <xdr:row>11</xdr:row>
          <xdr:rowOff>114300</xdr:rowOff>
        </xdr:from>
        <xdr:to>
          <xdr:col>11</xdr:col>
          <xdr:colOff>876300</xdr:colOff>
          <xdr:row>11</xdr:row>
          <xdr:rowOff>520700</xdr:rowOff>
        </xdr:to>
        <xdr:sp macro="" textlink="">
          <xdr:nvSpPr>
            <xdr:cNvPr id="4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178707</xdr:colOff>
      <xdr:row>0</xdr:row>
      <xdr:rowOff>183243</xdr:rowOff>
    </xdr:from>
    <xdr:to>
      <xdr:col>13</xdr:col>
      <xdr:colOff>13607</xdr:colOff>
      <xdr:row>7</xdr:row>
      <xdr:rowOff>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4852307" y="1832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88900</xdr:colOff>
      <xdr:row>0</xdr:row>
      <xdr:rowOff>88900</xdr:rowOff>
    </xdr:from>
    <xdr:to>
      <xdr:col>0</xdr:col>
      <xdr:colOff>1384900</xdr:colOff>
      <xdr:row>6</xdr:row>
      <xdr:rowOff>13300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190500</xdr:rowOff>
    </xdr:from>
    <xdr:to>
      <xdr:col>1</xdr:col>
      <xdr:colOff>440660</xdr:colOff>
      <xdr:row>9</xdr:row>
      <xdr:rowOff>139700</xdr:rowOff>
    </xdr:to>
    <xdr:sp macro="" textlink="">
      <xdr:nvSpPr>
        <xdr:cNvPr id="19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57727</xdr:rowOff>
    </xdr:from>
    <xdr:to>
      <xdr:col>3</xdr:col>
      <xdr:colOff>1383695</xdr:colOff>
      <xdr:row>93</xdr:row>
      <xdr:rowOff>155802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68" t="62" r="4877" b="18673"/>
        <a:stretch/>
      </xdr:blipFill>
      <xdr:spPr>
        <a:xfrm>
          <a:off x="0" y="2727613"/>
          <a:ext cx="6059604" cy="161751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1464694</xdr:colOff>
      <xdr:row>0</xdr:row>
      <xdr:rowOff>42333</xdr:rowOff>
    </xdr:from>
    <xdr:to>
      <xdr:col>8</xdr:col>
      <xdr:colOff>289985</xdr:colOff>
      <xdr:row>8</xdr:row>
      <xdr:rowOff>67733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1464694" y="42333"/>
          <a:ext cx="8512036" cy="1355306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17</xdr:row>
      <xdr:rowOff>139512</xdr:rowOff>
    </xdr:from>
    <xdr:to>
      <xdr:col>4</xdr:col>
      <xdr:colOff>1905</xdr:colOff>
      <xdr:row>19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>
          <a:spLocks noChangeArrowheads="1"/>
        </xdr:cNvSpPr>
      </xdr:nvSpPr>
      <xdr:spPr bwMode="auto">
        <a:xfrm>
          <a:off x="4240865" y="3158937"/>
          <a:ext cx="174274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824304</xdr:colOff>
      <xdr:row>17</xdr:row>
      <xdr:rowOff>142314</xdr:rowOff>
    </xdr:from>
    <xdr:to>
      <xdr:col>6</xdr:col>
      <xdr:colOff>1068127</xdr:colOff>
      <xdr:row>18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20</xdr:row>
      <xdr:rowOff>1120</xdr:rowOff>
    </xdr:from>
    <xdr:to>
      <xdr:col>3</xdr:col>
      <xdr:colOff>1051664</xdr:colOff>
      <xdr:row>21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5</xdr:col>
      <xdr:colOff>812874</xdr:colOff>
      <xdr:row>20</xdr:row>
      <xdr:rowOff>29695</xdr:rowOff>
    </xdr:from>
    <xdr:to>
      <xdr:col>6</xdr:col>
      <xdr:colOff>1051067</xdr:colOff>
      <xdr:row>21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558165</xdr:colOff>
      <xdr:row>16</xdr:row>
      <xdr:rowOff>3362</xdr:rowOff>
    </xdr:from>
    <xdr:to>
      <xdr:col>1</xdr:col>
      <xdr:colOff>1371590</xdr:colOff>
      <xdr:row>17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A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558165</xdr:colOff>
      <xdr:row>13</xdr:row>
      <xdr:rowOff>93009</xdr:rowOff>
    </xdr:from>
    <xdr:to>
      <xdr:col>1</xdr:col>
      <xdr:colOff>1381129</xdr:colOff>
      <xdr:row>15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A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53129</xdr:colOff>
      <xdr:row>9</xdr:row>
      <xdr:rowOff>10584</xdr:rowOff>
    </xdr:from>
    <xdr:to>
      <xdr:col>1</xdr:col>
      <xdr:colOff>697044</xdr:colOff>
      <xdr:row>11</xdr:row>
      <xdr:rowOff>74084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53129" y="1481667"/>
          <a:ext cx="2707665" cy="381000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1143000</xdr:colOff>
      <xdr:row>18</xdr:row>
      <xdr:rowOff>180975</xdr:rowOff>
    </xdr:from>
    <xdr:to>
      <xdr:col>1</xdr:col>
      <xdr:colOff>971550</xdr:colOff>
      <xdr:row>21</xdr:row>
      <xdr:rowOff>152400</xdr:rowOff>
    </xdr:to>
    <xdr:sp macro="" textlink="">
      <xdr:nvSpPr>
        <xdr:cNvPr id="24846" name="Rectangle 13">
          <a:extLst>
            <a:ext uri="{FF2B5EF4-FFF2-40B4-BE49-F238E27FC236}">
              <a16:creationId xmlns:a16="http://schemas.microsoft.com/office/drawing/2014/main" id="{00000000-0008-0000-0A00-00000E610000}"/>
            </a:ext>
          </a:extLst>
        </xdr:cNvPr>
        <xdr:cNvSpPr>
          <a:spLocks noChangeArrowheads="1"/>
        </xdr:cNvSpPr>
      </xdr:nvSpPr>
      <xdr:spPr bwMode="auto">
        <a:xfrm>
          <a:off x="1143000" y="3343275"/>
          <a:ext cx="1895475" cy="714375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53622</xdr:colOff>
      <xdr:row>1</xdr:row>
      <xdr:rowOff>118533</xdr:rowOff>
    </xdr:from>
    <xdr:to>
      <xdr:col>7</xdr:col>
      <xdr:colOff>942621</xdr:colOff>
      <xdr:row>9</xdr:row>
      <xdr:rowOff>80736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4766733" y="273755"/>
          <a:ext cx="6180666" cy="134509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44930</xdr:colOff>
      <xdr:row>0</xdr:row>
      <xdr:rowOff>44929</xdr:rowOff>
    </xdr:from>
    <xdr:to>
      <xdr:col>0</xdr:col>
      <xdr:colOff>1412930</xdr:colOff>
      <xdr:row>8</xdr:row>
      <xdr:rowOff>83023</xdr:rowOff>
    </xdr:to>
    <xdr:pic>
      <xdr:nvPicPr>
        <xdr:cNvPr id="16" name="Imagen 18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0" y="44929"/>
          <a:ext cx="1368000" cy="136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91964</xdr:rowOff>
    </xdr:from>
    <xdr:to>
      <xdr:col>1</xdr:col>
      <xdr:colOff>529560</xdr:colOff>
      <xdr:row>8</xdr:row>
      <xdr:rowOff>534737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0" y="1384245"/>
          <a:ext cx="3091841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660400</xdr:colOff>
          <xdr:row>21</xdr:row>
          <xdr:rowOff>76200</xdr:rowOff>
        </xdr:from>
        <xdr:to>
          <xdr:col>9</xdr:col>
          <xdr:colOff>927100</xdr:colOff>
          <xdr:row>22</xdr:row>
          <xdr:rowOff>38100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520700</xdr:colOff>
      <xdr:row>1</xdr:row>
      <xdr:rowOff>25400</xdr:rowOff>
    </xdr:from>
    <xdr:to>
      <xdr:col>12</xdr:col>
      <xdr:colOff>1003300</xdr:colOff>
      <xdr:row>6</xdr:row>
      <xdr:rowOff>127000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594100" y="2413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76200</xdr:rowOff>
    </xdr:from>
    <xdr:to>
      <xdr:col>0</xdr:col>
      <xdr:colOff>1381725</xdr:colOff>
      <xdr:row>6</xdr:row>
      <xdr:rowOff>76800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10</xdr:row>
      <xdr:rowOff>25400</xdr:rowOff>
    </xdr:from>
    <xdr:to>
      <xdr:col>3</xdr:col>
      <xdr:colOff>1668145</xdr:colOff>
      <xdr:row>94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705100"/>
          <a:ext cx="6849745" cy="15817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864205</xdr:colOff>
      <xdr:row>0</xdr:row>
      <xdr:rowOff>122767</xdr:rowOff>
    </xdr:from>
    <xdr:to>
      <xdr:col>12</xdr:col>
      <xdr:colOff>1449614</xdr:colOff>
      <xdr:row>7</xdr:row>
      <xdr:rowOff>133653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382105" y="122767"/>
          <a:ext cx="12421809" cy="14332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87997</xdr:colOff>
      <xdr:row>0</xdr:row>
      <xdr:rowOff>98877</xdr:rowOff>
    </xdr:from>
    <xdr:to>
      <xdr:col>0</xdr:col>
      <xdr:colOff>1383997</xdr:colOff>
      <xdr:row>6</xdr:row>
      <xdr:rowOff>99477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97" y="98877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176893</xdr:rowOff>
    </xdr:from>
    <xdr:to>
      <xdr:col>1</xdr:col>
      <xdr:colOff>532281</xdr:colOff>
      <xdr:row>10</xdr:row>
      <xdr:rowOff>102594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0975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279400</xdr:colOff>
      <xdr:row>12</xdr:row>
      <xdr:rowOff>52834</xdr:rowOff>
    </xdr:from>
    <xdr:to>
      <xdr:col>3</xdr:col>
      <xdr:colOff>1884045</xdr:colOff>
      <xdr:row>93</xdr:row>
      <xdr:rowOff>96649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732534"/>
          <a:ext cx="6849745" cy="15817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529772</xdr:colOff>
      <xdr:row>0</xdr:row>
      <xdr:rowOff>219529</xdr:rowOff>
    </xdr:from>
    <xdr:to>
      <xdr:col>12</xdr:col>
      <xdr:colOff>1447800</xdr:colOff>
      <xdr:row>7</xdr:row>
      <xdr:rowOff>39915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4047672" y="219529"/>
          <a:ext cx="12551228" cy="14205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73481</xdr:colOff>
      <xdr:row>0</xdr:row>
      <xdr:rowOff>99786</xdr:rowOff>
    </xdr:from>
    <xdr:to>
      <xdr:col>0</xdr:col>
      <xdr:colOff>1369481</xdr:colOff>
      <xdr:row>6</xdr:row>
      <xdr:rowOff>24186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81" y="99786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95250</xdr:rowOff>
    </xdr:from>
    <xdr:to>
      <xdr:col>1</xdr:col>
      <xdr:colOff>532281</xdr:colOff>
      <xdr:row>10</xdr:row>
      <xdr:rowOff>75380</xdr:rowOff>
    </xdr:to>
    <xdr:sp macro="" textlink="">
      <xdr:nvSpPr>
        <xdr:cNvPr id="2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0" y="1945821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88900</xdr:colOff>
      <xdr:row>12</xdr:row>
      <xdr:rowOff>152400</xdr:rowOff>
    </xdr:from>
    <xdr:to>
      <xdr:col>3</xdr:col>
      <xdr:colOff>1693545</xdr:colOff>
      <xdr:row>86</xdr:row>
      <xdr:rowOff>50165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84500"/>
          <a:ext cx="6849745" cy="150869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21</xdr:row>
          <xdr:rowOff>63500</xdr:rowOff>
        </xdr:from>
        <xdr:to>
          <xdr:col>9</xdr:col>
          <xdr:colOff>1117600</xdr:colOff>
          <xdr:row>22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318407</xdr:colOff>
      <xdr:row>0</xdr:row>
      <xdr:rowOff>221343</xdr:rowOff>
    </xdr:from>
    <xdr:to>
      <xdr:col>12</xdr:col>
      <xdr:colOff>1093107</xdr:colOff>
      <xdr:row>7</xdr:row>
      <xdr:rowOff>60779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3391807" y="2213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101600</xdr:rowOff>
    </xdr:from>
    <xdr:to>
      <xdr:col>0</xdr:col>
      <xdr:colOff>1372200</xdr:colOff>
      <xdr:row>6</xdr:row>
      <xdr:rowOff>26000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16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38100</xdr:rowOff>
    </xdr:from>
    <xdr:to>
      <xdr:col>1</xdr:col>
      <xdr:colOff>529560</xdr:colOff>
      <xdr:row>10</xdr:row>
      <xdr:rowOff>36373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128150</xdr:colOff>
      <xdr:row>12</xdr:row>
      <xdr:rowOff>105577</xdr:rowOff>
    </xdr:from>
    <xdr:to>
      <xdr:col>3</xdr:col>
      <xdr:colOff>1432344</xdr:colOff>
      <xdr:row>85</xdr:row>
      <xdr:rowOff>80537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50" y="2950377"/>
          <a:ext cx="6556914" cy="14341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20</xdr:row>
          <xdr:rowOff>63500</xdr:rowOff>
        </xdr:from>
        <xdr:to>
          <xdr:col>9</xdr:col>
          <xdr:colOff>1079500</xdr:colOff>
          <xdr:row>21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22</xdr:row>
          <xdr:rowOff>76200</xdr:rowOff>
        </xdr:from>
        <xdr:to>
          <xdr:col>9</xdr:col>
          <xdr:colOff>1054100</xdr:colOff>
          <xdr:row>24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804636</xdr:colOff>
      <xdr:row>0</xdr:row>
      <xdr:rowOff>173265</xdr:rowOff>
    </xdr:from>
    <xdr:to>
      <xdr:col>12</xdr:col>
      <xdr:colOff>1401536</xdr:colOff>
      <xdr:row>6</xdr:row>
      <xdr:rowOff>88901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4421868" y="173265"/>
          <a:ext cx="12355739" cy="13443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76200</xdr:rowOff>
    </xdr:from>
    <xdr:to>
      <xdr:col>0</xdr:col>
      <xdr:colOff>1372200</xdr:colOff>
      <xdr:row>5</xdr:row>
      <xdr:rowOff>102200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25401</xdr:rowOff>
    </xdr:from>
    <xdr:to>
      <xdr:col>1</xdr:col>
      <xdr:colOff>440660</xdr:colOff>
      <xdr:row>9</xdr:row>
      <xdr:rowOff>50801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03401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260804</xdr:colOff>
      <xdr:row>11</xdr:row>
      <xdr:rowOff>94795</xdr:rowOff>
    </xdr:from>
    <xdr:to>
      <xdr:col>3</xdr:col>
      <xdr:colOff>1672590</xdr:colOff>
      <xdr:row>54</xdr:row>
      <xdr:rowOff>220133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47834"/>
        <a:stretch/>
      </xdr:blipFill>
      <xdr:spPr>
        <a:xfrm>
          <a:off x="260804" y="2668662"/>
          <a:ext cx="6762719" cy="9980538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321732</xdr:colOff>
      <xdr:row>56</xdr:row>
      <xdr:rowOff>50799</xdr:rowOff>
    </xdr:from>
    <xdr:to>
      <xdr:col>3</xdr:col>
      <xdr:colOff>1733518</xdr:colOff>
      <xdr:row>109</xdr:row>
      <xdr:rowOff>126031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2255"/>
        <a:stretch/>
      </xdr:blipFill>
      <xdr:spPr>
        <a:xfrm>
          <a:off x="321732" y="13038666"/>
          <a:ext cx="6762719" cy="91345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1130300</xdr:colOff>
          <xdr:row>22</xdr:row>
          <xdr:rowOff>25400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101600</xdr:rowOff>
        </xdr:from>
        <xdr:to>
          <xdr:col>9</xdr:col>
          <xdr:colOff>1130300</xdr:colOff>
          <xdr:row>24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544010</xdr:colOff>
      <xdr:row>0</xdr:row>
      <xdr:rowOff>151564</xdr:rowOff>
    </xdr:from>
    <xdr:to>
      <xdr:col>12</xdr:col>
      <xdr:colOff>1431155</xdr:colOff>
      <xdr:row>7</xdr:row>
      <xdr:rowOff>79900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4068617" y="151564"/>
          <a:ext cx="13159055" cy="132676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88900</xdr:colOff>
      <xdr:row>0</xdr:row>
      <xdr:rowOff>76200</xdr:rowOff>
    </xdr:from>
    <xdr:to>
      <xdr:col>0</xdr:col>
      <xdr:colOff>1384900</xdr:colOff>
      <xdr:row>6</xdr:row>
      <xdr:rowOff>76800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2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50800</xdr:rowOff>
    </xdr:from>
    <xdr:to>
      <xdr:col>1</xdr:col>
      <xdr:colOff>529560</xdr:colOff>
      <xdr:row>10</xdr:row>
      <xdr:rowOff>88900</xdr:rowOff>
    </xdr:to>
    <xdr:sp macro="" textlink="">
      <xdr:nvSpPr>
        <xdr:cNvPr id="2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0" y="17780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125764</xdr:colOff>
      <xdr:row>13</xdr:row>
      <xdr:rowOff>22263</xdr:rowOff>
    </xdr:from>
    <xdr:to>
      <xdr:col>3</xdr:col>
      <xdr:colOff>1886833</xdr:colOff>
      <xdr:row>56</xdr:row>
      <xdr:rowOff>118534</xdr:rowOff>
    </xdr:to>
    <xdr:pic>
      <xdr:nvPicPr>
        <xdr:cNvPr id="7" name="Picture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" b="48004"/>
        <a:stretch/>
      </xdr:blipFill>
      <xdr:spPr>
        <a:xfrm>
          <a:off x="125764" y="2646930"/>
          <a:ext cx="7010402" cy="10171604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110066</xdr:colOff>
      <xdr:row>59</xdr:row>
      <xdr:rowOff>67733</xdr:rowOff>
    </xdr:from>
    <xdr:to>
      <xdr:col>3</xdr:col>
      <xdr:colOff>1794936</xdr:colOff>
      <xdr:row>114</xdr:row>
      <xdr:rowOff>60831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2428"/>
        <a:stretch/>
      </xdr:blipFill>
      <xdr:spPr>
        <a:xfrm>
          <a:off x="110066" y="13275733"/>
          <a:ext cx="6934203" cy="9306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1054100</xdr:colOff>
          <xdr:row>24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826407</xdr:colOff>
      <xdr:row>0</xdr:row>
      <xdr:rowOff>170543</xdr:rowOff>
    </xdr:from>
    <xdr:to>
      <xdr:col>12</xdr:col>
      <xdr:colOff>1232807</xdr:colOff>
      <xdr:row>7</xdr:row>
      <xdr:rowOff>187779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4445907" y="170543"/>
          <a:ext cx="12420600" cy="13507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88900</xdr:colOff>
      <xdr:row>0</xdr:row>
      <xdr:rowOff>88900</xdr:rowOff>
    </xdr:from>
    <xdr:to>
      <xdr:col>0</xdr:col>
      <xdr:colOff>1384900</xdr:colOff>
      <xdr:row>6</xdr:row>
      <xdr:rowOff>165700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165100</xdr:rowOff>
    </xdr:from>
    <xdr:to>
      <xdr:col>1</xdr:col>
      <xdr:colOff>440660</xdr:colOff>
      <xdr:row>10</xdr:row>
      <xdr:rowOff>139700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38100</xdr:colOff>
      <xdr:row>12</xdr:row>
      <xdr:rowOff>126999</xdr:rowOff>
    </xdr:from>
    <xdr:to>
      <xdr:col>3</xdr:col>
      <xdr:colOff>2109787</xdr:colOff>
      <xdr:row>58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76"/>
        <a:stretch/>
      </xdr:blipFill>
      <xdr:spPr>
        <a:xfrm>
          <a:off x="38100" y="2633132"/>
          <a:ext cx="7422620" cy="1043940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60</xdr:row>
      <xdr:rowOff>135466</xdr:rowOff>
    </xdr:from>
    <xdr:to>
      <xdr:col>3</xdr:col>
      <xdr:colOff>2088620</xdr:colOff>
      <xdr:row>105</xdr:row>
      <xdr:rowOff>78928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105"/>
        <a:stretch/>
      </xdr:blipFill>
      <xdr:spPr>
        <a:xfrm>
          <a:off x="16933" y="13445066"/>
          <a:ext cx="7422620" cy="75634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20</xdr:row>
          <xdr:rowOff>63500</xdr:rowOff>
        </xdr:from>
        <xdr:to>
          <xdr:col>9</xdr:col>
          <xdr:colOff>1079500</xdr:colOff>
          <xdr:row>21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22</xdr:row>
          <xdr:rowOff>63500</xdr:rowOff>
        </xdr:from>
        <xdr:to>
          <xdr:col>9</xdr:col>
          <xdr:colOff>1079500</xdr:colOff>
          <xdr:row>23</xdr:row>
          <xdr:rowOff>12700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559707</xdr:colOff>
      <xdr:row>0</xdr:row>
      <xdr:rowOff>170543</xdr:rowOff>
    </xdr:from>
    <xdr:to>
      <xdr:col>13</xdr:col>
      <xdr:colOff>26307</xdr:colOff>
      <xdr:row>7</xdr:row>
      <xdr:rowOff>9979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3722007" y="1705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76200</xdr:rowOff>
    </xdr:from>
    <xdr:to>
      <xdr:col>0</xdr:col>
      <xdr:colOff>1372200</xdr:colOff>
      <xdr:row>6</xdr:row>
      <xdr:rowOff>600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165100</xdr:rowOff>
    </xdr:from>
    <xdr:to>
      <xdr:col>1</xdr:col>
      <xdr:colOff>440660</xdr:colOff>
      <xdr:row>9</xdr:row>
      <xdr:rowOff>177800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37449</xdr:rowOff>
    </xdr:from>
    <xdr:to>
      <xdr:col>3</xdr:col>
      <xdr:colOff>1796627</xdr:colOff>
      <xdr:row>51</xdr:row>
      <xdr:rowOff>169333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093"/>
        <a:stretch/>
      </xdr:blipFill>
      <xdr:spPr>
        <a:xfrm>
          <a:off x="0" y="2712916"/>
          <a:ext cx="7147560" cy="92928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67732</xdr:rowOff>
    </xdr:from>
    <xdr:to>
      <xdr:col>3</xdr:col>
      <xdr:colOff>1796627</xdr:colOff>
      <xdr:row>90</xdr:row>
      <xdr:rowOff>15434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13"/>
        <a:stretch/>
      </xdr:blipFill>
      <xdr:spPr>
        <a:xfrm>
          <a:off x="0" y="12158132"/>
          <a:ext cx="7147560" cy="6737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28"/>
  <sheetViews>
    <sheetView showGridLines="0" tabSelected="1" zoomScaleNormal="100" workbookViewId="0">
      <selection activeCell="L16" sqref="L16"/>
    </sheetView>
  </sheetViews>
  <sheetFormatPr baseColWidth="10" defaultColWidth="20.5" defaultRowHeight="18" x14ac:dyDescent="0.2"/>
  <cols>
    <col min="1" max="1" width="14.83203125" style="6" customWidth="1"/>
    <col min="2" max="10" width="20.5" style="6" customWidth="1"/>
    <col min="11" max="11" width="4.5" style="6" customWidth="1"/>
    <col min="12" max="16384" width="20.5" style="6"/>
  </cols>
  <sheetData>
    <row r="1" spans="1:12" ht="19" customHeight="1" x14ac:dyDescent="0.2">
      <c r="L1" s="182" t="b">
        <v>0</v>
      </c>
    </row>
    <row r="2" spans="1:12" x14ac:dyDescent="0.2">
      <c r="I2" s="6" t="s">
        <v>4</v>
      </c>
      <c r="J2" s="6" t="s">
        <v>4</v>
      </c>
      <c r="K2" s="6" t="s">
        <v>4</v>
      </c>
    </row>
    <row r="6" spans="1:12" x14ac:dyDescent="0.2">
      <c r="I6" s="7" t="s">
        <v>4</v>
      </c>
      <c r="J6" s="7" t="s">
        <v>4</v>
      </c>
      <c r="K6" s="7" t="s">
        <v>4</v>
      </c>
      <c r="L6" s="8" t="s">
        <v>4</v>
      </c>
    </row>
    <row r="9" spans="1:12" ht="27" customHeight="1" x14ac:dyDescent="0.25">
      <c r="A9" s="183" t="s">
        <v>180</v>
      </c>
      <c r="B9" s="183"/>
      <c r="C9" s="183"/>
      <c r="D9" s="183"/>
      <c r="E9" s="183"/>
      <c r="F9" s="183"/>
      <c r="G9" s="183"/>
      <c r="H9" s="183"/>
      <c r="I9" s="183"/>
      <c r="J9" s="183"/>
      <c r="K9" s="9"/>
      <c r="L9" s="9"/>
    </row>
    <row r="11" spans="1:12" ht="19" thickBot="1" x14ac:dyDescent="0.25">
      <c r="A11" s="136"/>
      <c r="B11" s="136"/>
      <c r="C11" s="136"/>
      <c r="D11" s="136"/>
      <c r="E11" s="136"/>
      <c r="F11" s="136"/>
      <c r="G11" s="136"/>
      <c r="H11" s="136"/>
      <c r="I11" s="136"/>
      <c r="J11" s="136"/>
    </row>
    <row r="12" spans="1:12" ht="55" customHeight="1" x14ac:dyDescent="0.2">
      <c r="A12" s="131" t="s">
        <v>179</v>
      </c>
      <c r="B12" s="131"/>
      <c r="C12" s="131"/>
      <c r="D12" s="131"/>
      <c r="E12" s="131"/>
      <c r="F12" s="131"/>
      <c r="G12" s="131"/>
      <c r="H12" s="131"/>
      <c r="I12" s="191" t="s">
        <v>199</v>
      </c>
      <c r="J12" s="192"/>
    </row>
    <row r="14" spans="1:12" x14ac:dyDescent="0.2">
      <c r="C14" s="7" t="s">
        <v>185</v>
      </c>
      <c r="D14" s="184" t="s">
        <v>148</v>
      </c>
      <c r="E14" s="185"/>
      <c r="F14" s="185"/>
      <c r="G14" s="185"/>
      <c r="H14" s="185"/>
      <c r="I14" s="185"/>
      <c r="J14" s="186"/>
    </row>
    <row r="15" spans="1:12" ht="9.5" customHeight="1" x14ac:dyDescent="0.2"/>
    <row r="16" spans="1:12" s="132" customFormat="1" ht="25" customHeight="1" x14ac:dyDescent="0.15">
      <c r="F16" s="133" t="s">
        <v>181</v>
      </c>
      <c r="G16" s="134">
        <v>2</v>
      </c>
      <c r="I16" s="133" t="s">
        <v>183</v>
      </c>
      <c r="J16" s="134">
        <v>4</v>
      </c>
    </row>
    <row r="17" spans="1:10" s="132" customFormat="1" ht="9.5" customHeight="1" x14ac:dyDescent="0.15"/>
    <row r="18" spans="1:10" s="132" customFormat="1" ht="24" customHeight="1" x14ac:dyDescent="0.15">
      <c r="D18" s="135"/>
      <c r="F18" s="133" t="s">
        <v>182</v>
      </c>
      <c r="G18" s="134">
        <v>24</v>
      </c>
      <c r="I18" s="133" t="s">
        <v>184</v>
      </c>
      <c r="J18" s="134">
        <v>48</v>
      </c>
    </row>
    <row r="19" spans="1:10" s="132" customFormat="1" x14ac:dyDescent="0.15"/>
    <row r="21" spans="1:10" ht="19" thickBot="1" x14ac:dyDescent="0.25">
      <c r="A21" s="136"/>
      <c r="B21" s="136"/>
      <c r="C21" s="136"/>
      <c r="D21" s="136"/>
      <c r="E21" s="136"/>
      <c r="F21" s="136"/>
      <c r="G21" s="136"/>
      <c r="H21" s="136"/>
      <c r="I21" s="136"/>
      <c r="J21" s="136"/>
    </row>
    <row r="22" spans="1:10" x14ac:dyDescent="0.2">
      <c r="A22" s="190" t="s">
        <v>186</v>
      </c>
      <c r="B22" s="190"/>
      <c r="C22" s="190"/>
      <c r="D22" s="190"/>
      <c r="E22" s="190"/>
      <c r="F22" s="190"/>
      <c r="G22" s="190"/>
      <c r="H22" s="190"/>
      <c r="I22" s="190"/>
      <c r="J22" s="190"/>
    </row>
    <row r="24" spans="1:10" x14ac:dyDescent="0.2">
      <c r="C24" s="7" t="s">
        <v>188</v>
      </c>
      <c r="D24" s="187" t="s">
        <v>129</v>
      </c>
      <c r="E24" s="188"/>
      <c r="F24" s="188"/>
      <c r="G24" s="188"/>
      <c r="H24" s="188"/>
      <c r="I24" s="188"/>
      <c r="J24" s="189"/>
    </row>
    <row r="27" spans="1:10" ht="19" thickBot="1" x14ac:dyDescent="0.25">
      <c r="A27" s="136"/>
      <c r="B27" s="136"/>
      <c r="C27" s="136"/>
      <c r="D27" s="136"/>
      <c r="E27" s="136"/>
      <c r="F27" s="136"/>
      <c r="G27" s="136"/>
      <c r="H27" s="136"/>
      <c r="I27" s="136"/>
      <c r="J27" s="136"/>
    </row>
    <row r="28" spans="1:10" x14ac:dyDescent="0.2">
      <c r="A28" s="131" t="s">
        <v>187</v>
      </c>
    </row>
  </sheetData>
  <sheetProtection algorithmName="SHA-512" hashValue="TFPI/Wr9IkmDN/yRpJXg6Fss9489fboaHEV5h1ZegscXZvS9amfLOvguZSyc/H840xuU+3BQxq14qzSAuJBXCw==" saltValue="XGyHt/3N5g+ZlITNQ3IBqw==" spinCount="100000" sheet="1" objects="1" scenarios="1"/>
  <mergeCells count="5">
    <mergeCell ref="A9:J9"/>
    <mergeCell ref="D14:J14"/>
    <mergeCell ref="D24:J24"/>
    <mergeCell ref="A22:J22"/>
    <mergeCell ref="I12:J12"/>
  </mergeCells>
  <phoneticPr fontId="5" type="noConversion"/>
  <conditionalFormatting sqref="G16">
    <cfRule type="cellIs" dxfId="57" priority="3" stopIfTrue="1" operator="equal">
      <formula>0</formula>
    </cfRule>
    <cfRule type="cellIs" dxfId="56" priority="4" stopIfTrue="1" operator="greaterThan">
      <formula>2</formula>
    </cfRule>
  </conditionalFormatting>
  <conditionalFormatting sqref="G18">
    <cfRule type="cellIs" dxfId="55" priority="1" stopIfTrue="1" operator="lessThan">
      <formula>18</formula>
    </cfRule>
    <cfRule type="cellIs" dxfId="54" priority="2" stopIfTrue="1" operator="greaterThan">
      <formula>74</formula>
    </cfRule>
  </conditionalFormatting>
  <conditionalFormatting sqref="J18">
    <cfRule type="cellIs" dxfId="53" priority="5" stopIfTrue="1" operator="greaterThan">
      <formula>74</formula>
    </cfRule>
    <cfRule type="cellIs" dxfId="52" priority="6" stopIfTrue="1" operator="equal">
      <formula>0</formula>
    </cfRule>
  </conditionalFormatting>
  <pageMargins left="0.25" right="0.25" top="0.25" bottom="0.25" header="0.511811023622047" footer="0.511811023622047"/>
  <pageSetup paperSize="9" scale="63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" r:id="rId4" name="Check Box 34">
              <controlPr locked="0" defaultSize="0" autoFill="0" autoLine="0" autoPict="0">
                <anchor moveWithCells="1">
                  <from>
                    <xdr:col>9</xdr:col>
                    <xdr:colOff>1257300</xdr:colOff>
                    <xdr:row>11</xdr:row>
                    <xdr:rowOff>114300</xdr:rowOff>
                  </from>
                  <to>
                    <xdr:col>11</xdr:col>
                    <xdr:colOff>876300</xdr:colOff>
                    <xdr:row>11</xdr:row>
                    <xdr:rowOff>520700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2"/>
  <sheetViews>
    <sheetView showGridLines="0" zoomScaleNormal="100" zoomScaleSheetLayoutView="75" zoomScalePageLayoutView="125" workbookViewId="0">
      <selection activeCell="H43" sqref="H43"/>
    </sheetView>
  </sheetViews>
  <sheetFormatPr baseColWidth="10" defaultColWidth="8.83203125" defaultRowHeight="13" x14ac:dyDescent="0.15"/>
  <cols>
    <col min="1" max="1" width="35" style="23" customWidth="1"/>
    <col min="2" max="2" width="12.5" style="23" customWidth="1"/>
    <col min="3" max="4" width="22.6640625" style="23" customWidth="1"/>
    <col min="5" max="5" width="1.5" style="23" customWidth="1"/>
    <col min="6" max="7" width="16.6640625" style="23" customWidth="1"/>
    <col min="8" max="8" width="20.33203125" style="23" customWidth="1"/>
    <col min="9" max="11" width="16.6640625" style="23" customWidth="1"/>
    <col min="12" max="12" width="20" style="23" customWidth="1"/>
    <col min="13" max="13" width="18.5" style="23" customWidth="1"/>
    <col min="14" max="16384" width="8.83203125" style="23"/>
  </cols>
  <sheetData>
    <row r="1" spans="1:13" ht="18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8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8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8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8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8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8" customHeight="1" x14ac:dyDescent="0.15">
      <c r="A7" s="36"/>
      <c r="B7" s="36"/>
      <c r="C7" s="36"/>
      <c r="D7" s="36"/>
      <c r="E7" s="36"/>
      <c r="F7" s="220" t="s">
        <v>161</v>
      </c>
      <c r="G7" s="220"/>
      <c r="H7" s="220"/>
      <c r="I7" s="220"/>
      <c r="J7" s="220"/>
      <c r="K7" s="220"/>
      <c r="L7" s="220"/>
      <c r="M7" s="220"/>
    </row>
    <row r="8" spans="1:13" ht="18" customHeight="1" x14ac:dyDescent="0.15">
      <c r="A8" s="36"/>
      <c r="B8" s="36"/>
      <c r="C8" s="36"/>
      <c r="D8" s="36"/>
      <c r="E8" s="36"/>
      <c r="F8" s="220"/>
      <c r="G8" s="220"/>
      <c r="H8" s="220"/>
      <c r="I8" s="220"/>
      <c r="J8" s="220"/>
      <c r="K8" s="220"/>
      <c r="L8" s="220"/>
      <c r="M8" s="220"/>
    </row>
    <row r="9" spans="1:13" ht="23" x14ac:dyDescent="0.25">
      <c r="A9" s="39"/>
      <c r="B9" s="39"/>
      <c r="D9" s="39"/>
      <c r="E9" s="39"/>
    </row>
    <row r="10" spans="1:13" ht="23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</row>
    <row r="11" spans="1:13" ht="20" customHeight="1" x14ac:dyDescent="0.25">
      <c r="A11" s="200" t="s">
        <v>110</v>
      </c>
      <c r="B11" s="200"/>
      <c r="C11" s="200"/>
      <c r="D11" s="200"/>
      <c r="E11" s="40"/>
      <c r="F11" s="40"/>
      <c r="G11" s="76" t="s">
        <v>164</v>
      </c>
      <c r="H11" s="197" t="str">
        <f>+'INGRESO DE DATOS'!$D$14</f>
        <v>NOMBRE Y APELLIDO</v>
      </c>
      <c r="I11" s="197"/>
      <c r="J11" s="197"/>
      <c r="K11" s="197"/>
      <c r="L11" s="197"/>
      <c r="M11" s="197"/>
    </row>
    <row r="12" spans="1:13" ht="11.25" customHeight="1" x14ac:dyDescent="0.15">
      <c r="A12" s="195"/>
      <c r="B12" s="195"/>
      <c r="C12" s="219"/>
      <c r="D12" s="196"/>
      <c r="E12" s="41"/>
      <c r="F12" s="36"/>
      <c r="G12" s="36"/>
      <c r="H12" s="36"/>
      <c r="I12" s="36"/>
      <c r="J12" s="36"/>
      <c r="K12" s="36"/>
      <c r="L12" s="36"/>
      <c r="M12" s="36"/>
    </row>
    <row r="13" spans="1:13" ht="20" customHeight="1" x14ac:dyDescent="0.25">
      <c r="A13" s="195"/>
      <c r="B13" s="195"/>
      <c r="C13" s="196"/>
      <c r="D13" s="196"/>
      <c r="E13" s="41"/>
      <c r="F13" s="40"/>
      <c r="G13" s="76" t="s">
        <v>165</v>
      </c>
      <c r="H13" s="197" t="str">
        <f>+'INGRESO DE DATOS'!$D$24</f>
        <v>AGENCIA</v>
      </c>
      <c r="I13" s="197"/>
      <c r="J13" s="197"/>
      <c r="K13" s="197"/>
      <c r="L13" s="197"/>
      <c r="M13" s="197"/>
    </row>
    <row r="14" spans="1:13" ht="11.25" customHeight="1" x14ac:dyDescent="0.25">
      <c r="A14" s="195"/>
      <c r="B14" s="195"/>
      <c r="C14" s="196"/>
      <c r="D14" s="196"/>
      <c r="E14" s="41"/>
      <c r="F14" s="40"/>
      <c r="G14" s="40"/>
      <c r="H14" s="36"/>
      <c r="I14" s="36"/>
      <c r="J14" s="36"/>
      <c r="K14" s="36"/>
      <c r="L14" s="36"/>
      <c r="M14" s="36"/>
    </row>
    <row r="15" spans="1:13" ht="20" customHeight="1" x14ac:dyDescent="0.2">
      <c r="A15" s="195"/>
      <c r="B15" s="195"/>
      <c r="C15" s="196"/>
      <c r="D15" s="196"/>
      <c r="E15" s="41"/>
      <c r="F15" s="36"/>
      <c r="G15" s="36"/>
      <c r="H15" s="36"/>
      <c r="I15" s="76" t="s">
        <v>166</v>
      </c>
      <c r="J15" s="78">
        <f>+'INGRESO DE DATOS'!$G$16</f>
        <v>2</v>
      </c>
      <c r="K15" s="36"/>
      <c r="L15" s="76" t="s">
        <v>168</v>
      </c>
      <c r="M15" s="78">
        <f>+'INGRESO DE DATOS'!$G$18</f>
        <v>24</v>
      </c>
    </row>
    <row r="16" spans="1:13" ht="11.25" customHeight="1" x14ac:dyDescent="0.15">
      <c r="A16" s="195"/>
      <c r="B16" s="195"/>
      <c r="C16" s="196"/>
      <c r="D16" s="196"/>
      <c r="E16" s="41"/>
      <c r="F16" s="218"/>
      <c r="G16" s="218"/>
      <c r="H16" s="36"/>
      <c r="I16" s="36"/>
      <c r="J16" s="36"/>
      <c r="K16" s="36"/>
      <c r="L16" s="36"/>
      <c r="M16" s="36"/>
    </row>
    <row r="17" spans="1:13" ht="20" customHeight="1" x14ac:dyDescent="0.2">
      <c r="A17" s="195"/>
      <c r="B17" s="195"/>
      <c r="C17" s="207"/>
      <c r="D17" s="207"/>
      <c r="E17" s="42"/>
      <c r="F17" s="230"/>
      <c r="G17" s="230"/>
      <c r="H17" s="36"/>
      <c r="I17" s="76" t="s">
        <v>167</v>
      </c>
      <c r="J17" s="78">
        <f>+'INGRESO DE DATOS'!$J$16</f>
        <v>4</v>
      </c>
      <c r="K17" s="36"/>
      <c r="L17" s="76" t="s">
        <v>169</v>
      </c>
      <c r="M17" s="78">
        <f>+'INGRESO DE DATOS'!$J$18</f>
        <v>48</v>
      </c>
    </row>
    <row r="18" spans="1:13" s="44" customFormat="1" ht="11.25" customHeight="1" x14ac:dyDescent="0.15">
      <c r="A18" s="195"/>
      <c r="B18" s="195"/>
      <c r="C18" s="207"/>
      <c r="D18" s="207"/>
      <c r="E18" s="42"/>
      <c r="F18" s="36"/>
      <c r="G18" s="43"/>
      <c r="H18" s="36"/>
      <c r="I18" s="36"/>
      <c r="J18" s="36" t="s">
        <v>4</v>
      </c>
      <c r="K18" s="36" t="s">
        <v>4</v>
      </c>
      <c r="L18" s="36" t="s">
        <v>4</v>
      </c>
      <c r="M18" s="36"/>
    </row>
    <row r="19" spans="1:13" s="44" customFormat="1" ht="20" customHeight="1" x14ac:dyDescent="0.2">
      <c r="A19" s="195"/>
      <c r="B19" s="195"/>
      <c r="C19" s="196"/>
      <c r="D19" s="196"/>
      <c r="E19" s="41"/>
      <c r="F19" s="36"/>
      <c r="G19" s="36"/>
      <c r="H19" s="36"/>
      <c r="I19" s="76" t="s">
        <v>170</v>
      </c>
      <c r="J19" s="77">
        <f ca="1">+TODAY()</f>
        <v>45138</v>
      </c>
      <c r="K19" s="221" t="s">
        <v>177</v>
      </c>
      <c r="L19" s="221"/>
      <c r="M19" s="78">
        <f>IF(M15&gt;=M17,M15,M17)</f>
        <v>48</v>
      </c>
    </row>
    <row r="20" spans="1:13" s="44" customFormat="1" ht="20" customHeight="1" thickBot="1" x14ac:dyDescent="0.2">
      <c r="A20" s="195"/>
      <c r="B20" s="195"/>
      <c r="C20" s="196"/>
      <c r="D20" s="196"/>
      <c r="E20" s="41"/>
      <c r="F20" s="36"/>
      <c r="G20" s="36"/>
      <c r="H20" s="36"/>
      <c r="I20" s="36"/>
      <c r="J20" s="36"/>
      <c r="K20" s="222"/>
      <c r="L20" s="222"/>
      <c r="M20" s="48"/>
    </row>
    <row r="21" spans="1:13" s="44" customFormat="1" ht="20" customHeight="1" x14ac:dyDescent="0.15">
      <c r="A21" s="195"/>
      <c r="B21" s="195"/>
      <c r="C21" s="196"/>
      <c r="D21" s="196"/>
      <c r="E21" s="41"/>
      <c r="F21" s="248" t="s">
        <v>114</v>
      </c>
      <c r="G21" s="249"/>
      <c r="H21" s="249"/>
      <c r="I21" s="249" t="s">
        <v>124</v>
      </c>
      <c r="J21" s="250"/>
      <c r="K21" s="248" t="s">
        <v>98</v>
      </c>
      <c r="L21" s="249"/>
      <c r="M21" s="250"/>
    </row>
    <row r="22" spans="1:13" s="44" customFormat="1" ht="20" customHeight="1" thickBot="1" x14ac:dyDescent="0.2">
      <c r="A22" s="195"/>
      <c r="B22" s="195"/>
      <c r="C22" s="196"/>
      <c r="D22" s="196"/>
      <c r="E22" s="41"/>
      <c r="F22" s="240"/>
      <c r="G22" s="241"/>
      <c r="H22" s="241"/>
      <c r="I22" s="241"/>
      <c r="J22" s="251"/>
      <c r="K22" s="238"/>
      <c r="L22" s="239"/>
      <c r="M22" s="252"/>
    </row>
    <row r="23" spans="1:13" s="44" customFormat="1" ht="20" customHeight="1" x14ac:dyDescent="0.15">
      <c r="A23" s="195"/>
      <c r="B23" s="195"/>
      <c r="C23" s="196"/>
      <c r="D23" s="196"/>
      <c r="E23" s="41"/>
      <c r="F23" s="226" t="s">
        <v>130</v>
      </c>
      <c r="G23" s="227"/>
      <c r="H23" s="227"/>
      <c r="I23" s="255">
        <v>150000</v>
      </c>
      <c r="J23" s="256"/>
      <c r="K23" s="238" t="s">
        <v>125</v>
      </c>
      <c r="L23" s="239"/>
      <c r="M23" s="64" t="s">
        <v>127</v>
      </c>
    </row>
    <row r="24" spans="1:13" s="21" customFormat="1" ht="20" customHeight="1" thickBot="1" x14ac:dyDescent="0.2">
      <c r="A24" s="195"/>
      <c r="B24" s="195"/>
      <c r="C24" s="196"/>
      <c r="D24" s="196"/>
      <c r="E24" s="41"/>
      <c r="F24" s="228"/>
      <c r="G24" s="229"/>
      <c r="H24" s="229"/>
      <c r="I24" s="234" t="s">
        <v>123</v>
      </c>
      <c r="J24" s="235"/>
      <c r="K24" s="240"/>
      <c r="L24" s="241"/>
      <c r="M24" s="65" t="s">
        <v>126</v>
      </c>
    </row>
    <row r="25" spans="1:13" s="50" customFormat="1" ht="20" customHeight="1" x14ac:dyDescent="0.15">
      <c r="A25" s="195"/>
      <c r="B25" s="195"/>
      <c r="C25" s="196"/>
      <c r="D25" s="196"/>
      <c r="E25" s="41"/>
      <c r="F25" s="228" t="s">
        <v>131</v>
      </c>
      <c r="G25" s="229"/>
      <c r="H25" s="229"/>
      <c r="I25" s="224">
        <v>150000</v>
      </c>
      <c r="J25" s="225"/>
      <c r="K25" s="226" t="s">
        <v>115</v>
      </c>
      <c r="L25" s="227"/>
      <c r="M25" s="66">
        <v>300000</v>
      </c>
    </row>
    <row r="26" spans="1:13" s="50" customFormat="1" ht="20" customHeight="1" x14ac:dyDescent="0.15">
      <c r="A26" s="195"/>
      <c r="B26" s="195"/>
      <c r="C26" s="196"/>
      <c r="D26" s="196"/>
      <c r="E26" s="41"/>
      <c r="F26" s="228"/>
      <c r="G26" s="229"/>
      <c r="H26" s="229"/>
      <c r="I26" s="234" t="s">
        <v>123</v>
      </c>
      <c r="J26" s="235"/>
      <c r="K26" s="228" t="s">
        <v>116</v>
      </c>
      <c r="L26" s="229"/>
      <c r="M26" s="67">
        <v>300000</v>
      </c>
    </row>
    <row r="27" spans="1:13" s="50" customFormat="1" ht="20" customHeight="1" x14ac:dyDescent="0.15">
      <c r="A27" s="195"/>
      <c r="B27" s="195"/>
      <c r="C27" s="196"/>
      <c r="D27" s="196"/>
      <c r="E27" s="41"/>
      <c r="F27" s="228" t="s">
        <v>132</v>
      </c>
      <c r="G27" s="229"/>
      <c r="H27" s="229"/>
      <c r="I27" s="224">
        <v>200000</v>
      </c>
      <c r="J27" s="225"/>
      <c r="K27" s="228" t="s">
        <v>117</v>
      </c>
      <c r="L27" s="229"/>
      <c r="M27" s="67">
        <v>250000</v>
      </c>
    </row>
    <row r="28" spans="1:13" s="50" customFormat="1" ht="20" customHeight="1" x14ac:dyDescent="0.15">
      <c r="A28" s="195"/>
      <c r="B28" s="195"/>
      <c r="C28" s="196"/>
      <c r="D28" s="196"/>
      <c r="E28" s="41"/>
      <c r="F28" s="228"/>
      <c r="G28" s="229"/>
      <c r="H28" s="229"/>
      <c r="I28" s="234" t="s">
        <v>123</v>
      </c>
      <c r="J28" s="235"/>
      <c r="K28" s="228" t="s">
        <v>118</v>
      </c>
      <c r="L28" s="229"/>
      <c r="M28" s="67">
        <v>250000</v>
      </c>
    </row>
    <row r="29" spans="1:13" s="51" customFormat="1" ht="20" customHeight="1" x14ac:dyDescent="0.15">
      <c r="A29" s="195"/>
      <c r="B29" s="195"/>
      <c r="C29" s="196"/>
      <c r="D29" s="196"/>
      <c r="E29" s="41"/>
      <c r="F29" s="228" t="s">
        <v>133</v>
      </c>
      <c r="G29" s="229"/>
      <c r="H29" s="229"/>
      <c r="I29" s="224">
        <v>150000</v>
      </c>
      <c r="J29" s="225"/>
      <c r="K29" s="228" t="s">
        <v>119</v>
      </c>
      <c r="L29" s="229"/>
      <c r="M29" s="67">
        <v>300000</v>
      </c>
    </row>
    <row r="30" spans="1:13" s="50" customFormat="1" ht="20" customHeight="1" x14ac:dyDescent="0.15">
      <c r="A30" s="195"/>
      <c r="B30" s="195"/>
      <c r="C30" s="196"/>
      <c r="D30" s="196"/>
      <c r="E30" s="41"/>
      <c r="F30" s="228"/>
      <c r="G30" s="229"/>
      <c r="H30" s="229"/>
      <c r="I30" s="234" t="s">
        <v>123</v>
      </c>
      <c r="J30" s="235"/>
      <c r="K30" s="228" t="s">
        <v>120</v>
      </c>
      <c r="L30" s="229"/>
      <c r="M30" s="67">
        <v>200000</v>
      </c>
    </row>
    <row r="31" spans="1:13" s="50" customFormat="1" ht="20" customHeight="1" x14ac:dyDescent="0.15">
      <c r="A31" s="195"/>
      <c r="B31" s="195"/>
      <c r="C31" s="236"/>
      <c r="D31" s="236"/>
      <c r="E31" s="52"/>
      <c r="F31" s="228" t="s">
        <v>134</v>
      </c>
      <c r="G31" s="229"/>
      <c r="H31" s="229"/>
      <c r="I31" s="224">
        <v>100000</v>
      </c>
      <c r="J31" s="225"/>
      <c r="K31" s="228" t="s">
        <v>121</v>
      </c>
      <c r="L31" s="229"/>
      <c r="M31" s="67">
        <v>200000</v>
      </c>
    </row>
    <row r="32" spans="1:13" s="50" customFormat="1" ht="20" customHeight="1" x14ac:dyDescent="0.15">
      <c r="A32" s="195"/>
      <c r="B32" s="195"/>
      <c r="C32" s="196"/>
      <c r="D32" s="196"/>
      <c r="E32" s="41"/>
      <c r="F32" s="228"/>
      <c r="G32" s="229"/>
      <c r="H32" s="229"/>
      <c r="I32" s="234" t="s">
        <v>123</v>
      </c>
      <c r="J32" s="235"/>
      <c r="K32" s="228" t="s">
        <v>122</v>
      </c>
      <c r="L32" s="229"/>
      <c r="M32" s="67">
        <v>250000</v>
      </c>
    </row>
    <row r="33" spans="1:13" s="50" customFormat="1" ht="20" customHeight="1" x14ac:dyDescent="0.15">
      <c r="A33" s="195"/>
      <c r="B33" s="195"/>
      <c r="C33" s="196"/>
      <c r="D33" s="196"/>
      <c r="E33" s="41"/>
      <c r="F33" s="228" t="s">
        <v>135</v>
      </c>
      <c r="G33" s="229"/>
      <c r="H33" s="229"/>
      <c r="I33" s="224">
        <v>300000</v>
      </c>
      <c r="J33" s="225"/>
      <c r="K33" s="242" t="s">
        <v>128</v>
      </c>
      <c r="L33" s="243"/>
      <c r="M33" s="244"/>
    </row>
    <row r="34" spans="1:13" s="50" customFormat="1" ht="20" customHeight="1" x14ac:dyDescent="0.15">
      <c r="A34" s="195"/>
      <c r="B34" s="195"/>
      <c r="C34" s="219"/>
      <c r="D34" s="196"/>
      <c r="E34" s="41"/>
      <c r="F34" s="228"/>
      <c r="G34" s="229"/>
      <c r="H34" s="229"/>
      <c r="I34" s="234" t="s">
        <v>123</v>
      </c>
      <c r="J34" s="235"/>
      <c r="K34" s="242"/>
      <c r="L34" s="243"/>
      <c r="M34" s="244"/>
    </row>
    <row r="35" spans="1:13" s="51" customFormat="1" ht="20" customHeight="1" x14ac:dyDescent="0.15">
      <c r="A35" s="195"/>
      <c r="B35" s="195"/>
      <c r="C35" s="219"/>
      <c r="D35" s="196"/>
      <c r="E35" s="41"/>
      <c r="F35" s="228" t="s">
        <v>136</v>
      </c>
      <c r="G35" s="229"/>
      <c r="H35" s="229"/>
      <c r="I35" s="224">
        <v>150000</v>
      </c>
      <c r="J35" s="225"/>
      <c r="K35" s="242"/>
      <c r="L35" s="243"/>
      <c r="M35" s="244"/>
    </row>
    <row r="36" spans="1:13" s="50" customFormat="1" ht="20" customHeight="1" thickBot="1" x14ac:dyDescent="0.2">
      <c r="A36" s="195"/>
      <c r="B36" s="195"/>
      <c r="C36" s="214"/>
      <c r="D36" s="214"/>
      <c r="E36" s="41"/>
      <c r="F36" s="232"/>
      <c r="G36" s="233"/>
      <c r="H36" s="233"/>
      <c r="I36" s="253" t="s">
        <v>123</v>
      </c>
      <c r="J36" s="254"/>
      <c r="K36" s="245"/>
      <c r="L36" s="246"/>
      <c r="M36" s="247"/>
    </row>
    <row r="37" spans="1:13" s="50" customFormat="1" ht="20" customHeight="1" x14ac:dyDescent="0.15">
      <c r="A37" s="195"/>
      <c r="B37" s="195"/>
      <c r="C37" s="214"/>
      <c r="D37" s="214"/>
      <c r="E37" s="54"/>
      <c r="F37" s="68"/>
      <c r="G37" s="68"/>
      <c r="H37" s="68"/>
      <c r="I37" s="68"/>
      <c r="J37" s="68"/>
      <c r="K37" s="68"/>
      <c r="L37" s="68"/>
      <c r="M37" s="68"/>
    </row>
    <row r="38" spans="1:13" s="51" customFormat="1" ht="20" customHeight="1" x14ac:dyDescent="0.2">
      <c r="A38" s="195"/>
      <c r="B38" s="195"/>
      <c r="C38" s="214"/>
      <c r="D38" s="214"/>
      <c r="E38" s="54"/>
      <c r="F38" s="109" t="s">
        <v>105</v>
      </c>
      <c r="G38" s="110"/>
      <c r="H38" s="110" t="s">
        <v>99</v>
      </c>
      <c r="I38" s="110" t="s">
        <v>100</v>
      </c>
      <c r="J38" s="110" t="s">
        <v>101</v>
      </c>
      <c r="K38" s="110" t="s">
        <v>102</v>
      </c>
      <c r="L38" s="110" t="s">
        <v>103</v>
      </c>
      <c r="M38" s="110" t="s">
        <v>104</v>
      </c>
    </row>
    <row r="39" spans="1:13" s="51" customFormat="1" ht="20" customHeight="1" x14ac:dyDescent="0.15">
      <c r="A39" s="195"/>
      <c r="B39" s="195"/>
      <c r="C39" s="214"/>
      <c r="D39" s="214"/>
      <c r="E39" s="54"/>
      <c r="F39" s="113" t="s">
        <v>149</v>
      </c>
      <c r="G39" s="114"/>
      <c r="H39" s="114">
        <v>2000</v>
      </c>
      <c r="I39" s="114">
        <v>3500</v>
      </c>
      <c r="J39" s="114">
        <v>5000</v>
      </c>
      <c r="K39" s="114">
        <v>10000</v>
      </c>
      <c r="L39" s="114">
        <v>20000</v>
      </c>
      <c r="M39" s="115">
        <v>50000</v>
      </c>
    </row>
    <row r="40" spans="1:13" s="50" customFormat="1" ht="20" customHeight="1" x14ac:dyDescent="0.15">
      <c r="A40" s="195"/>
      <c r="B40" s="195"/>
      <c r="C40" s="196"/>
      <c r="D40" s="196"/>
      <c r="E40" s="54"/>
      <c r="F40" s="116" t="s">
        <v>150</v>
      </c>
      <c r="G40" s="117"/>
      <c r="H40" s="117">
        <v>2000</v>
      </c>
      <c r="I40" s="117">
        <v>3500</v>
      </c>
      <c r="J40" s="117">
        <v>5000</v>
      </c>
      <c r="K40" s="117">
        <v>10000</v>
      </c>
      <c r="L40" s="117">
        <v>20000</v>
      </c>
      <c r="M40" s="118">
        <v>50000</v>
      </c>
    </row>
    <row r="41" spans="1:13" s="50" customFormat="1" ht="20" customHeight="1" x14ac:dyDescent="0.15">
      <c r="A41" s="195"/>
      <c r="B41" s="195"/>
      <c r="C41" s="196"/>
      <c r="D41" s="196"/>
      <c r="E41" s="41"/>
      <c r="F41" s="68"/>
      <c r="G41" s="68"/>
      <c r="H41" s="68"/>
      <c r="I41" s="68"/>
      <c r="J41" s="68"/>
      <c r="K41" s="68"/>
      <c r="L41" s="68"/>
      <c r="M41" s="68"/>
    </row>
    <row r="42" spans="1:13" s="50" customFormat="1" ht="20" customHeight="1" x14ac:dyDescent="0.15">
      <c r="A42" s="195"/>
      <c r="B42" s="195"/>
      <c r="C42" s="196"/>
      <c r="D42" s="196"/>
      <c r="E42" s="41"/>
      <c r="F42" s="223" t="s">
        <v>26</v>
      </c>
      <c r="G42" s="223"/>
      <c r="H42" s="223"/>
      <c r="I42" s="223"/>
      <c r="J42" s="223"/>
      <c r="K42" s="223"/>
      <c r="L42" s="223"/>
      <c r="M42" s="223"/>
    </row>
    <row r="43" spans="1:13" s="50" customFormat="1" ht="20" customHeight="1" x14ac:dyDescent="0.15">
      <c r="A43" s="195"/>
      <c r="B43" s="195"/>
      <c r="C43" s="196"/>
      <c r="D43" s="196"/>
      <c r="E43" s="41"/>
      <c r="F43" s="119" t="s">
        <v>111</v>
      </c>
      <c r="G43" s="120"/>
      <c r="H43" s="120">
        <f>(IF((($J$15+$J$17)=1),(VLOOKUP($M$19,Tablas!$A$543:$T$544,3,TRUE)),0))*1.1494</f>
        <v>0</v>
      </c>
      <c r="I43" s="120">
        <f>(IF((($J$15+$J$17)=1),(VLOOKUP($M$19,Tablas!$A$543:$T$544,6,TRUE)),0))*1.1494</f>
        <v>0</v>
      </c>
      <c r="J43" s="120">
        <f>(IF((($J$15+$J$17)=1),(VLOOKUP($M$19,Tablas!$A$543:$T$544,9,TRUE)),0))*1.1494</f>
        <v>0</v>
      </c>
      <c r="K43" s="120">
        <f>(IF((($J$15+$J$17)=1),(VLOOKUP($M$19,Tablas!$A$543:$T$544,12,TRUE)),0))*1.1494</f>
        <v>0</v>
      </c>
      <c r="L43" s="120">
        <f>(IF((($J$15+$J$17)=1),(VLOOKUP($M$19,Tablas!$A$543:$T$544,15,TRUE)),0))*1.1494</f>
        <v>0</v>
      </c>
      <c r="M43" s="121">
        <f>(IF((($J$15+$J$17)=1),(VLOOKUP($M$19,Tablas!$A$543:$T$544,18,TRUE)),0))*1.1494</f>
        <v>0</v>
      </c>
    </row>
    <row r="44" spans="1:13" s="50" customFormat="1" ht="20" customHeight="1" x14ac:dyDescent="0.15">
      <c r="A44" s="195"/>
      <c r="B44" s="195"/>
      <c r="C44" s="205"/>
      <c r="D44" s="196"/>
      <c r="E44" s="41"/>
      <c r="F44" s="122" t="s">
        <v>112</v>
      </c>
      <c r="G44" s="69"/>
      <c r="H44" s="69">
        <f>(IF((($J$15+$J$17)=2),(VLOOKUP($M$19,Tablas!$A$543:$T$544,4,TRUE)),0))*1.1494</f>
        <v>0</v>
      </c>
      <c r="I44" s="69">
        <f>(IF((($J$15+$J$17)=2),(VLOOKUP($M$19,Tablas!$A$543:$T$544,7,TRUE)),0))*1.1494</f>
        <v>0</v>
      </c>
      <c r="J44" s="69">
        <f>(IF((($J$15+$J$17)=2),(VLOOKUP($M$19,Tablas!$A$543:$T$544,10,TRUE)),0))*1.1494</f>
        <v>0</v>
      </c>
      <c r="K44" s="69">
        <f>(IF((($J$15+$J$17)=2),(VLOOKUP($M$19,Tablas!$A$543:$T$544,13,TRUE)),0))*1.1494</f>
        <v>0</v>
      </c>
      <c r="L44" s="69">
        <f>(IF((($J$15+$J$17)=2),(VLOOKUP($M$19,Tablas!$A$543:$T$544,16,TRUE)),0))*1.1494</f>
        <v>0</v>
      </c>
      <c r="M44" s="123">
        <f>(IF((($J$15+$J$17)=2),(VLOOKUP($M$19,Tablas!$A$543:$T$544,19,TRUE)),0))*1.1494</f>
        <v>0</v>
      </c>
    </row>
    <row r="45" spans="1:13" s="50" customFormat="1" ht="20" customHeight="1" x14ac:dyDescent="0.15">
      <c r="A45" s="195"/>
      <c r="B45" s="195"/>
      <c r="C45" s="196"/>
      <c r="D45" s="196"/>
      <c r="E45" s="41"/>
      <c r="F45" s="122" t="s">
        <v>113</v>
      </c>
      <c r="G45" s="69"/>
      <c r="H45" s="69">
        <f>(IF((($J$15+$J$17)&gt;=3),(VLOOKUP($M$19,Tablas!$A$543:$T$544,5,TRUE)),0))*1.1494</f>
        <v>8519.3528000000006</v>
      </c>
      <c r="I45" s="69">
        <f>(IF((($J$15+$J$17)&gt;=3),(VLOOKUP($M$19,Tablas!$A$543:$T$544,8,TRUE)),0))*1.1494</f>
        <v>7064.2123999999994</v>
      </c>
      <c r="J45" s="69">
        <f>(IF((($J$15+$J$17)&gt;=3),(VLOOKUP($M$19,Tablas!$A$543:$T$544,11,TRUE)),0))*1.1494</f>
        <v>6186.0707999999995</v>
      </c>
      <c r="K45" s="69">
        <f>(IF((($J$15+$J$17)&gt;=3),(VLOOKUP($M$19,Tablas!$A$543:$T$544,14,TRUE)),0))*1.1494</f>
        <v>4599.8987999999999</v>
      </c>
      <c r="L45" s="69">
        <f>(IF((($J$15+$J$17)&gt;=3),(VLOOKUP($M$19,Tablas!$A$543:$T$544,17,TRUE)),0))*1.1494</f>
        <v>3186.1367999999998</v>
      </c>
      <c r="M45" s="123">
        <f>(IF((($J$15+$J$17)&gt;=3),(VLOOKUP($M$19,Tablas!$A$543:$T$544,20,TRUE)),0))*1.1494</f>
        <v>1673.5264</v>
      </c>
    </row>
    <row r="46" spans="1:13" s="51" customFormat="1" ht="20" customHeight="1" x14ac:dyDescent="0.15">
      <c r="A46" s="195"/>
      <c r="B46" s="195"/>
      <c r="C46" s="196"/>
      <c r="D46" s="196"/>
      <c r="E46" s="41"/>
      <c r="F46" s="124" t="s">
        <v>19</v>
      </c>
      <c r="G46" s="111"/>
      <c r="H46" s="111">
        <f t="shared" ref="H46:M46" si="0">(SUM(H43:H45))</f>
        <v>8519.3528000000006</v>
      </c>
      <c r="I46" s="111">
        <f t="shared" si="0"/>
        <v>7064.2123999999994</v>
      </c>
      <c r="J46" s="111">
        <f t="shared" si="0"/>
        <v>6186.0707999999995</v>
      </c>
      <c r="K46" s="111">
        <f t="shared" si="0"/>
        <v>4599.8987999999999</v>
      </c>
      <c r="L46" s="111">
        <f t="shared" si="0"/>
        <v>3186.1367999999998</v>
      </c>
      <c r="M46" s="125">
        <f t="shared" si="0"/>
        <v>1673.5264</v>
      </c>
    </row>
    <row r="47" spans="1:13" s="50" customFormat="1" ht="20" customHeight="1" x14ac:dyDescent="0.15">
      <c r="A47" s="195"/>
      <c r="B47" s="195"/>
      <c r="C47" s="207"/>
      <c r="D47" s="207"/>
      <c r="E47" s="41"/>
      <c r="F47" s="122" t="s">
        <v>21</v>
      </c>
      <c r="G47" s="69"/>
      <c r="H47" s="69">
        <v>86</v>
      </c>
      <c r="I47" s="69">
        <v>86</v>
      </c>
      <c r="J47" s="69">
        <v>86</v>
      </c>
      <c r="K47" s="69">
        <v>86</v>
      </c>
      <c r="L47" s="69">
        <v>86</v>
      </c>
      <c r="M47" s="123">
        <v>86</v>
      </c>
    </row>
    <row r="48" spans="1:13" s="50" customFormat="1" ht="20" customHeight="1" x14ac:dyDescent="0.15">
      <c r="A48" s="204"/>
      <c r="B48" s="204"/>
      <c r="C48" s="207"/>
      <c r="D48" s="207"/>
      <c r="E48" s="53"/>
      <c r="F48" s="126" t="s">
        <v>18</v>
      </c>
      <c r="G48" s="127"/>
      <c r="H48" s="127">
        <f t="shared" ref="H48:M48" si="1">SUM(H46:H47)</f>
        <v>8605.3528000000006</v>
      </c>
      <c r="I48" s="127">
        <f t="shared" si="1"/>
        <v>7150.2123999999994</v>
      </c>
      <c r="J48" s="127">
        <f t="shared" si="1"/>
        <v>6272.0707999999995</v>
      </c>
      <c r="K48" s="127">
        <f t="shared" si="1"/>
        <v>4685.8987999999999</v>
      </c>
      <c r="L48" s="127">
        <f t="shared" si="1"/>
        <v>3272.1367999999998</v>
      </c>
      <c r="M48" s="128">
        <f t="shared" si="1"/>
        <v>1759.5264</v>
      </c>
    </row>
    <row r="49" spans="1:13" s="50" customFormat="1" ht="20" customHeight="1" x14ac:dyDescent="0.2">
      <c r="A49" s="204"/>
      <c r="B49" s="204"/>
      <c r="C49" s="207"/>
      <c r="D49" s="207"/>
      <c r="E49" s="53"/>
      <c r="F49" s="231" t="s">
        <v>178</v>
      </c>
      <c r="G49" s="231"/>
      <c r="H49" s="231"/>
      <c r="I49" s="231"/>
      <c r="J49" s="231"/>
      <c r="K49" s="231"/>
      <c r="L49" s="231"/>
      <c r="M49" s="231"/>
    </row>
    <row r="50" spans="1:13" s="50" customFormat="1" ht="12" customHeight="1" x14ac:dyDescent="0.2">
      <c r="A50" s="23"/>
      <c r="B50" s="23"/>
      <c r="C50" s="23"/>
      <c r="D50" s="23"/>
      <c r="E50" s="61"/>
      <c r="F50" s="112"/>
      <c r="G50" s="112"/>
      <c r="H50" s="112"/>
      <c r="I50" s="112"/>
      <c r="J50" s="112"/>
      <c r="K50" s="112"/>
      <c r="L50" s="112"/>
      <c r="M50" s="112"/>
    </row>
    <row r="51" spans="1:13" s="51" customFormat="1" ht="20" customHeight="1" x14ac:dyDescent="0.15">
      <c r="A51" s="23"/>
      <c r="B51" s="23"/>
      <c r="C51" s="23"/>
      <c r="D51" s="23"/>
      <c r="E51" s="41"/>
      <c r="F51" s="237" t="s">
        <v>152</v>
      </c>
      <c r="G51" s="237"/>
      <c r="H51" s="237"/>
      <c r="I51" s="237"/>
      <c r="J51" s="237"/>
      <c r="K51" s="237"/>
      <c r="L51" s="237"/>
      <c r="M51" s="237"/>
    </row>
    <row r="52" spans="1:13" ht="20" customHeight="1" x14ac:dyDescent="0.15">
      <c r="B52" s="23" t="s">
        <v>4</v>
      </c>
      <c r="E52" s="42"/>
      <c r="F52" s="237"/>
      <c r="G52" s="237"/>
      <c r="H52" s="237"/>
      <c r="I52" s="237"/>
      <c r="J52" s="237"/>
      <c r="K52" s="237"/>
      <c r="L52" s="237"/>
      <c r="M52" s="237"/>
    </row>
  </sheetData>
  <sheetProtection algorithmName="SHA-512" hashValue="ANEoXAWc7srDhYAaJQkazWzooBMCnFbVb5bkf4QsIKfPTozn1jVb+IWErxxEKxjH13rBftivTE+a1+r66TxOAQ==" saltValue="2VScjtFwDH0s17t2cxIpKw==" spinCount="100000" sheet="1" objects="1" scenarios="1"/>
  <mergeCells count="108">
    <mergeCell ref="F51:M52"/>
    <mergeCell ref="A48:B49"/>
    <mergeCell ref="C48:D49"/>
    <mergeCell ref="K23:L24"/>
    <mergeCell ref="K33:M36"/>
    <mergeCell ref="F21:H22"/>
    <mergeCell ref="I21:J22"/>
    <mergeCell ref="K21:M22"/>
    <mergeCell ref="I35:J35"/>
    <mergeCell ref="I36:J36"/>
    <mergeCell ref="K25:L25"/>
    <mergeCell ref="K26:L26"/>
    <mergeCell ref="K27:L27"/>
    <mergeCell ref="K32:L32"/>
    <mergeCell ref="I31:J31"/>
    <mergeCell ref="I32:J32"/>
    <mergeCell ref="I33:J33"/>
    <mergeCell ref="K28:L28"/>
    <mergeCell ref="K29:L29"/>
    <mergeCell ref="K30:L30"/>
    <mergeCell ref="K31:L31"/>
    <mergeCell ref="I23:J23"/>
    <mergeCell ref="I34:J34"/>
    <mergeCell ref="I30:J30"/>
    <mergeCell ref="C47:D47"/>
    <mergeCell ref="A47:B47"/>
    <mergeCell ref="A29:B29"/>
    <mergeCell ref="A30:B30"/>
    <mergeCell ref="C35:D35"/>
    <mergeCell ref="C33:D33"/>
    <mergeCell ref="C34:D34"/>
    <mergeCell ref="A31:B31"/>
    <mergeCell ref="C31:D31"/>
    <mergeCell ref="C32:D32"/>
    <mergeCell ref="A32:B32"/>
    <mergeCell ref="C29:D29"/>
    <mergeCell ref="C30:D30"/>
    <mergeCell ref="A36:B39"/>
    <mergeCell ref="C36:D39"/>
    <mergeCell ref="A45:B45"/>
    <mergeCell ref="C44:D44"/>
    <mergeCell ref="I28:J28"/>
    <mergeCell ref="A46:B46"/>
    <mergeCell ref="A33:B33"/>
    <mergeCell ref="A34:B34"/>
    <mergeCell ref="A35:B35"/>
    <mergeCell ref="A44:B44"/>
    <mergeCell ref="I26:J26"/>
    <mergeCell ref="A28:B28"/>
    <mergeCell ref="A21:B21"/>
    <mergeCell ref="A40:B40"/>
    <mergeCell ref="A41:B41"/>
    <mergeCell ref="A42:B42"/>
    <mergeCell ref="A43:B43"/>
    <mergeCell ref="C42:D42"/>
    <mergeCell ref="C43:D43"/>
    <mergeCell ref="C40:D40"/>
    <mergeCell ref="C41:D41"/>
    <mergeCell ref="A24:B25"/>
    <mergeCell ref="A26:B26"/>
    <mergeCell ref="F49:M49"/>
    <mergeCell ref="C12:D12"/>
    <mergeCell ref="C13:D13"/>
    <mergeCell ref="C14:D14"/>
    <mergeCell ref="C15:D15"/>
    <mergeCell ref="A13:B13"/>
    <mergeCell ref="C45:D45"/>
    <mergeCell ref="A22:B23"/>
    <mergeCell ref="C23:D23"/>
    <mergeCell ref="C24:D24"/>
    <mergeCell ref="A27:B27"/>
    <mergeCell ref="C27:D27"/>
    <mergeCell ref="C25:D25"/>
    <mergeCell ref="C26:D26"/>
    <mergeCell ref="A15:B15"/>
    <mergeCell ref="A16:B16"/>
    <mergeCell ref="A19:B19"/>
    <mergeCell ref="A20:B20"/>
    <mergeCell ref="F31:H32"/>
    <mergeCell ref="F33:H34"/>
    <mergeCell ref="F35:H36"/>
    <mergeCell ref="I27:J27"/>
    <mergeCell ref="I24:J24"/>
    <mergeCell ref="C46:D46"/>
    <mergeCell ref="F7:M8"/>
    <mergeCell ref="K19:L20"/>
    <mergeCell ref="F42:M42"/>
    <mergeCell ref="I29:J29"/>
    <mergeCell ref="C22:D22"/>
    <mergeCell ref="F23:H24"/>
    <mergeCell ref="F25:H26"/>
    <mergeCell ref="F27:H28"/>
    <mergeCell ref="F29:H30"/>
    <mergeCell ref="H11:M11"/>
    <mergeCell ref="H13:M13"/>
    <mergeCell ref="F17:G17"/>
    <mergeCell ref="F16:G16"/>
    <mergeCell ref="A11:D11"/>
    <mergeCell ref="A17:B18"/>
    <mergeCell ref="A12:B12"/>
    <mergeCell ref="C28:D28"/>
    <mergeCell ref="C17:D18"/>
    <mergeCell ref="C21:D21"/>
    <mergeCell ref="C19:D19"/>
    <mergeCell ref="C20:D20"/>
    <mergeCell ref="C16:D16"/>
    <mergeCell ref="A14:B14"/>
    <mergeCell ref="I25:J25"/>
  </mergeCells>
  <phoneticPr fontId="5" type="noConversion"/>
  <conditionalFormatting sqref="J15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M15 M17 M19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7" fitToHeight="3" orientation="portrait" horizontalDpi="300" verticalDpi="300" r:id="rId1"/>
  <headerFooter alignWithMargins="0"/>
  <rowBreaks count="1" manualBreakCount="1">
    <brk id="66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H37"/>
  <sheetViews>
    <sheetView showGridLines="0" zoomScaleNormal="100" zoomScaleSheetLayoutView="90" zoomScalePageLayoutView="90" workbookViewId="0">
      <selection activeCell="J11" sqref="J11"/>
    </sheetView>
  </sheetViews>
  <sheetFormatPr baseColWidth="10" defaultColWidth="8.83203125" defaultRowHeight="13" x14ac:dyDescent="0.15"/>
  <cols>
    <col min="1" max="2" width="31" style="1" customWidth="1"/>
    <col min="3" max="8" width="13.83203125" style="1" customWidth="1"/>
    <col min="9" max="16384" width="8.83203125" style="1"/>
  </cols>
  <sheetData>
    <row r="1" spans="1:8" ht="12.75" customHeight="1" x14ac:dyDescent="0.15">
      <c r="A1" s="18"/>
      <c r="B1" s="10"/>
      <c r="C1" s="10"/>
      <c r="D1" s="10"/>
      <c r="E1" s="10"/>
      <c r="F1" s="10"/>
      <c r="G1" s="10"/>
      <c r="H1" s="10"/>
    </row>
    <row r="2" spans="1:8" x14ac:dyDescent="0.15">
      <c r="A2" s="10"/>
      <c r="B2" s="10"/>
      <c r="C2" s="10"/>
      <c r="D2" s="10"/>
      <c r="E2" s="10" t="s">
        <v>4</v>
      </c>
      <c r="F2" s="10" t="s">
        <v>4</v>
      </c>
      <c r="G2" s="10" t="s">
        <v>4</v>
      </c>
      <c r="H2" s="10"/>
    </row>
    <row r="3" spans="1:8" x14ac:dyDescent="0.15">
      <c r="A3" s="10"/>
      <c r="B3" s="10"/>
      <c r="C3" s="10"/>
      <c r="D3" s="10"/>
      <c r="E3" s="10"/>
      <c r="F3" s="10"/>
      <c r="G3" s="10"/>
      <c r="H3" s="10"/>
    </row>
    <row r="4" spans="1:8" x14ac:dyDescent="0.15">
      <c r="A4" s="10"/>
      <c r="B4" s="10"/>
      <c r="C4" s="10"/>
      <c r="D4" s="10"/>
      <c r="E4" s="10"/>
      <c r="F4" s="10"/>
      <c r="G4" s="10"/>
      <c r="H4" s="10"/>
    </row>
    <row r="5" spans="1:8" x14ac:dyDescent="0.15">
      <c r="A5" s="10"/>
      <c r="B5" s="10"/>
      <c r="C5" s="10"/>
      <c r="D5" s="10"/>
      <c r="E5" s="10"/>
      <c r="F5" s="10"/>
      <c r="G5" s="10"/>
      <c r="H5" s="10"/>
    </row>
    <row r="6" spans="1:8" ht="16" x14ac:dyDescent="0.2">
      <c r="A6" s="10"/>
      <c r="B6" s="10"/>
      <c r="C6" s="10"/>
      <c r="D6" s="10"/>
      <c r="E6" s="11" t="s">
        <v>4</v>
      </c>
      <c r="F6" s="11" t="s">
        <v>4</v>
      </c>
      <c r="G6" s="11" t="s">
        <v>4</v>
      </c>
      <c r="H6" s="12" t="s">
        <v>4</v>
      </c>
    </row>
    <row r="7" spans="1:8" x14ac:dyDescent="0.15">
      <c r="A7" s="10"/>
      <c r="B7" s="10"/>
      <c r="C7" s="10"/>
      <c r="D7" s="10"/>
      <c r="E7" s="10"/>
      <c r="F7" s="10"/>
      <c r="G7" s="10"/>
      <c r="H7" s="10"/>
    </row>
    <row r="8" spans="1:8" x14ac:dyDescent="0.15">
      <c r="A8" s="10"/>
      <c r="B8" s="10"/>
      <c r="C8" s="10"/>
      <c r="D8" s="10"/>
      <c r="E8" s="10"/>
      <c r="F8" s="10"/>
      <c r="G8" s="10"/>
      <c r="H8" s="10"/>
    </row>
    <row r="9" spans="1:8" x14ac:dyDescent="0.15">
      <c r="A9" s="10"/>
      <c r="B9" s="10"/>
      <c r="C9" s="10"/>
      <c r="D9" s="10"/>
      <c r="E9" s="10"/>
      <c r="F9" s="10"/>
      <c r="G9" s="10"/>
      <c r="H9" s="10"/>
    </row>
    <row r="10" spans="1:8" x14ac:dyDescent="0.15">
      <c r="A10" s="10"/>
      <c r="B10" s="10"/>
      <c r="C10" s="10"/>
      <c r="D10" s="10"/>
      <c r="E10" s="10"/>
      <c r="F10" s="10"/>
      <c r="G10" s="10"/>
      <c r="H10" s="10"/>
    </row>
    <row r="11" spans="1:8" x14ac:dyDescent="0.15">
      <c r="A11" s="10"/>
      <c r="B11" s="10"/>
      <c r="C11" s="10"/>
      <c r="D11" s="10"/>
      <c r="E11" s="10"/>
      <c r="F11" s="10"/>
      <c r="G11" s="10"/>
      <c r="H11" s="10"/>
    </row>
    <row r="12" spans="1:8" x14ac:dyDescent="0.15">
      <c r="A12" s="10"/>
      <c r="B12" s="10"/>
      <c r="C12" s="10"/>
      <c r="D12" s="10"/>
      <c r="E12" s="10"/>
      <c r="F12" s="10"/>
      <c r="G12" s="10"/>
      <c r="H12" s="10"/>
    </row>
    <row r="13" spans="1:8" ht="23" x14ac:dyDescent="0.25">
      <c r="A13" s="257" t="s">
        <v>151</v>
      </c>
      <c r="B13" s="257"/>
      <c r="C13" s="257"/>
      <c r="D13" s="257"/>
      <c r="E13" s="257"/>
      <c r="F13" s="257"/>
      <c r="G13" s="257"/>
      <c r="H13" s="257"/>
    </row>
    <row r="14" spans="1:8" ht="8.75" customHeight="1" x14ac:dyDescent="0.25">
      <c r="A14" s="13"/>
      <c r="B14" s="13"/>
      <c r="C14" s="13"/>
      <c r="D14" s="13"/>
      <c r="E14" s="13"/>
      <c r="F14" s="13"/>
      <c r="G14" s="13"/>
      <c r="H14" s="13"/>
    </row>
    <row r="15" spans="1:8" ht="20" customHeight="1" x14ac:dyDescent="0.25">
      <c r="A15" s="13"/>
      <c r="B15" s="13"/>
      <c r="C15" s="258" t="str">
        <f>+'INGRESO DE DATOS'!$D$14</f>
        <v>NOMBRE Y APELLIDO</v>
      </c>
      <c r="D15" s="258"/>
      <c r="E15" s="258"/>
      <c r="F15" s="258"/>
      <c r="G15" s="258"/>
      <c r="H15" s="258"/>
    </row>
    <row r="16" spans="1:8" ht="11.75" customHeight="1" x14ac:dyDescent="0.15">
      <c r="A16" s="10"/>
      <c r="B16" s="10"/>
      <c r="C16" s="10"/>
      <c r="D16" s="10"/>
      <c r="E16" s="10"/>
      <c r="F16" s="10"/>
      <c r="G16" s="10"/>
      <c r="H16" s="10"/>
    </row>
    <row r="17" spans="1:8" ht="20" customHeight="1" x14ac:dyDescent="0.25">
      <c r="A17" s="13"/>
      <c r="B17" s="13"/>
      <c r="C17" s="258" t="str">
        <f>+'INGRESO DE DATOS'!$D$24</f>
        <v>AGENCIA</v>
      </c>
      <c r="D17" s="258"/>
      <c r="E17" s="258"/>
      <c r="F17" s="258"/>
      <c r="G17" s="258"/>
      <c r="H17" s="258"/>
    </row>
    <row r="18" spans="1:8" ht="11.75" customHeight="1" x14ac:dyDescent="0.25">
      <c r="A18" s="13"/>
      <c r="B18" s="13"/>
      <c r="C18" s="10"/>
      <c r="D18" s="10"/>
      <c r="E18" s="10"/>
      <c r="F18" s="10"/>
      <c r="G18" s="10"/>
      <c r="H18" s="10"/>
    </row>
    <row r="19" spans="1:8" ht="20" customHeight="1" x14ac:dyDescent="0.15">
      <c r="A19" s="10"/>
      <c r="B19" s="10"/>
      <c r="C19" s="10"/>
      <c r="D19" s="10"/>
      <c r="E19" s="14">
        <f>+'INGRESO DE DATOS'!$G$16</f>
        <v>2</v>
      </c>
      <c r="F19" s="10"/>
      <c r="G19" s="10"/>
      <c r="H19" s="14">
        <f>+'INGRESO DE DATOS'!$G$18</f>
        <v>24</v>
      </c>
    </row>
    <row r="20" spans="1:8" ht="20" customHeight="1" x14ac:dyDescent="0.15">
      <c r="A20" s="260" t="s">
        <v>96</v>
      </c>
      <c r="B20" s="260"/>
      <c r="C20" s="10"/>
      <c r="D20" s="10"/>
      <c r="E20" s="10"/>
      <c r="F20" s="10"/>
      <c r="G20" s="10"/>
      <c r="H20" s="10"/>
    </row>
    <row r="21" spans="1:8" ht="20" customHeight="1" x14ac:dyDescent="0.15">
      <c r="A21" s="259">
        <f ca="1">NOW()</f>
        <v>45138.618032175924</v>
      </c>
      <c r="B21" s="259"/>
      <c r="C21" s="10"/>
      <c r="D21" s="10"/>
      <c r="E21" s="14">
        <f>+'INGRESO DE DATOS'!$J$16</f>
        <v>4</v>
      </c>
      <c r="F21" s="10"/>
      <c r="G21" s="10"/>
      <c r="H21" s="14">
        <f>+'INGRESO DE DATOS'!$J$18</f>
        <v>48</v>
      </c>
    </row>
    <row r="22" spans="1:8" s="5" customFormat="1" ht="20" customHeight="1" x14ac:dyDescent="0.15">
      <c r="A22" s="10"/>
      <c r="B22" s="15"/>
      <c r="C22" s="10"/>
      <c r="D22" s="10"/>
      <c r="E22" s="10" t="s">
        <v>4</v>
      </c>
      <c r="F22" s="10" t="s">
        <v>4</v>
      </c>
      <c r="G22" s="10" t="s">
        <v>4</v>
      </c>
      <c r="H22" s="10"/>
    </row>
    <row r="23" spans="1:8" s="2" customFormat="1" ht="20" customHeight="1" x14ac:dyDescent="0.2">
      <c r="A23" s="267" t="s">
        <v>137</v>
      </c>
      <c r="B23" s="268"/>
      <c r="C23" s="19" t="s">
        <v>99</v>
      </c>
      <c r="D23" s="19" t="s">
        <v>100</v>
      </c>
      <c r="E23" s="19" t="s">
        <v>101</v>
      </c>
      <c r="F23" s="19" t="s">
        <v>102</v>
      </c>
      <c r="G23" s="19" t="s">
        <v>103</v>
      </c>
      <c r="H23" s="19" t="s">
        <v>104</v>
      </c>
    </row>
    <row r="24" spans="1:8" s="4" customFormat="1" ht="20" customHeight="1" x14ac:dyDescent="0.15">
      <c r="A24" s="269" t="s">
        <v>26</v>
      </c>
      <c r="B24" s="270"/>
      <c r="C24" s="270"/>
      <c r="D24" s="270"/>
      <c r="E24" s="270"/>
      <c r="F24" s="270"/>
      <c r="G24" s="270"/>
      <c r="H24" s="271"/>
    </row>
    <row r="25" spans="1:8" s="3" customFormat="1" ht="20" customHeight="1" x14ac:dyDescent="0.15">
      <c r="A25" s="265" t="s">
        <v>138</v>
      </c>
      <c r="B25" s="266"/>
      <c r="C25" s="20">
        <f>+'Diamond (Mundial)'!H39</f>
        <v>66971</v>
      </c>
      <c r="D25" s="20">
        <f>+'Diamond (Mundial)'!I39</f>
        <v>47991.842600000004</v>
      </c>
      <c r="E25" s="20">
        <f>+'Diamond (Mundial)'!J39</f>
        <v>33585.262999999999</v>
      </c>
      <c r="F25" s="20">
        <f>+'Diamond (Mundial)'!K39</f>
        <v>25872.789000000001</v>
      </c>
      <c r="G25" s="20">
        <f>+'Diamond (Mundial)'!L39</f>
        <v>19380.977800000001</v>
      </c>
      <c r="H25" s="20">
        <f>+'Diamond (Mundial)'!M39</f>
        <v>15291.4126</v>
      </c>
    </row>
    <row r="26" spans="1:8" s="3" customFormat="1" ht="20" customHeight="1" x14ac:dyDescent="0.15">
      <c r="A26" s="265" t="s">
        <v>139</v>
      </c>
      <c r="B26" s="266"/>
      <c r="C26" s="20">
        <f>+'Diamond (LA)'!H39</f>
        <v>48922</v>
      </c>
      <c r="D26" s="20">
        <f>+'Diamond (LA)'!I39</f>
        <v>35041.552799999998</v>
      </c>
      <c r="E26" s="20">
        <f>+'Diamond (LA)'!J39</f>
        <v>24502.7042</v>
      </c>
      <c r="F26" s="20">
        <f>+'Diamond (LA)'!K39</f>
        <v>18698.234199999999</v>
      </c>
      <c r="G26" s="20">
        <f>+'Diamond (LA)'!L39</f>
        <v>13952.3616</v>
      </c>
      <c r="H26" s="20">
        <f>+'Diamond (LA)'!M39</f>
        <v>10958.1746</v>
      </c>
    </row>
    <row r="27" spans="1:8" s="3" customFormat="1" ht="20" customHeight="1" x14ac:dyDescent="0.15">
      <c r="A27" s="265" t="s">
        <v>140</v>
      </c>
      <c r="B27" s="266"/>
      <c r="C27" s="20">
        <f>+'Complete (Mundial)'!H39</f>
        <v>56616</v>
      </c>
      <c r="D27" s="20">
        <f>+'Complete (Mundial)'!I39</f>
        <v>40559.822200000002</v>
      </c>
      <c r="E27" s="20">
        <f>+'Complete (Mundial)'!J39</f>
        <v>29165.82</v>
      </c>
      <c r="F27" s="20">
        <f>+'Complete (Mundial)'!K39</f>
        <v>21855.635999999999</v>
      </c>
      <c r="G27" s="20">
        <f>+'Complete (Mundial)'!L39</f>
        <v>16346.561799999999</v>
      </c>
      <c r="H27" s="20">
        <f>+'Complete (Mundial)'!M39</f>
        <v>12408.7174</v>
      </c>
    </row>
    <row r="28" spans="1:8" s="3" customFormat="1" ht="20" customHeight="1" x14ac:dyDescent="0.15">
      <c r="A28" s="265" t="s">
        <v>141</v>
      </c>
      <c r="B28" s="266"/>
      <c r="C28" s="20">
        <f>+'Complete (LA)'!H39</f>
        <v>41734</v>
      </c>
      <c r="D28" s="20">
        <f>+'Complete (LA)'!I39</f>
        <v>29879.597399999999</v>
      </c>
      <c r="E28" s="20">
        <f>+'Complete (LA)'!J39</f>
        <v>21497.0232</v>
      </c>
      <c r="F28" s="20">
        <f>+'Complete (LA)'!K39</f>
        <v>16116.681799999998</v>
      </c>
      <c r="G28" s="20">
        <f>+'Complete (LA)'!L39</f>
        <v>12040.9094</v>
      </c>
      <c r="H28" s="20">
        <f>+'Complete (LA)'!M39</f>
        <v>9131.7780000000002</v>
      </c>
    </row>
    <row r="29" spans="1:8" s="3" customFormat="1" ht="20" customHeight="1" x14ac:dyDescent="0.15">
      <c r="A29" s="265" t="s">
        <v>142</v>
      </c>
      <c r="B29" s="266"/>
      <c r="C29" s="20">
        <f>+'Advantage (Mundial)'!H39</f>
        <v>37276.434999999998</v>
      </c>
      <c r="D29" s="20">
        <f>+'Advantage (Mundial)'!I39</f>
        <v>31310.600399999999</v>
      </c>
      <c r="E29" s="20">
        <f>+'Advantage (Mundial)'!J39</f>
        <v>23822.259399999999</v>
      </c>
      <c r="F29" s="20">
        <f>+'Advantage (Mundial)'!K39</f>
        <v>18293.645400000001</v>
      </c>
      <c r="G29" s="20">
        <f>+'Advantage (Mundial)'!L39</f>
        <v>14459.246999999999</v>
      </c>
      <c r="H29" s="20">
        <f>+'Advantage (Mundial)'!M39</f>
        <v>11165.066599999998</v>
      </c>
    </row>
    <row r="30" spans="1:8" s="4" customFormat="1" ht="20" customHeight="1" x14ac:dyDescent="0.15">
      <c r="A30" s="265" t="s">
        <v>143</v>
      </c>
      <c r="B30" s="266"/>
      <c r="C30" s="20">
        <f>+'Advantage (LA)'!H39</f>
        <v>27253</v>
      </c>
      <c r="D30" s="20">
        <f>+'Advantage (LA)'!I39</f>
        <v>22810.787400000001</v>
      </c>
      <c r="E30" s="20">
        <f>+'Advantage (LA)'!J39</f>
        <v>17241.9444</v>
      </c>
      <c r="F30" s="20">
        <f>+'Advantage (LA)'!K39</f>
        <v>13132.839400000001</v>
      </c>
      <c r="G30" s="20">
        <f>+'Advantage (LA)'!L39</f>
        <v>10294.970799999999</v>
      </c>
      <c r="H30" s="20">
        <f>+'Advantage (LA)'!M39</f>
        <v>7834.1053999999995</v>
      </c>
    </row>
    <row r="31" spans="1:8" s="3" customFormat="1" ht="20" customHeight="1" x14ac:dyDescent="0.15">
      <c r="A31" s="265" t="s">
        <v>144</v>
      </c>
      <c r="B31" s="266"/>
      <c r="C31" s="20">
        <f>+Secure!H39</f>
        <v>24605.435000000001</v>
      </c>
      <c r="D31" s="20">
        <f>+Secure!I39</f>
        <v>24225.698800000002</v>
      </c>
      <c r="E31" s="20">
        <f>+Secure!J39</f>
        <v>18441.918000000001</v>
      </c>
      <c r="F31" s="20">
        <f>+Secure!K39</f>
        <v>14405.225199999999</v>
      </c>
      <c r="G31" s="20">
        <f>+Secure!L39</f>
        <v>12235.157999999999</v>
      </c>
      <c r="H31" s="20">
        <f>+Secure!M39</f>
        <v>9367.4049999999988</v>
      </c>
    </row>
    <row r="32" spans="1:8" s="3" customFormat="1" ht="20" customHeight="1" x14ac:dyDescent="0.15">
      <c r="A32" s="265" t="s">
        <v>145</v>
      </c>
      <c r="B32" s="266"/>
      <c r="C32" s="20">
        <f>+Essential!H39</f>
        <v>20634.435000000001</v>
      </c>
      <c r="D32" s="20">
        <f>+Essential!I39</f>
        <v>20294.750800000002</v>
      </c>
      <c r="E32" s="20">
        <f>+Essential!J39</f>
        <v>15038.544599999997</v>
      </c>
      <c r="F32" s="20">
        <f>+Essential!K39</f>
        <v>12124.8156</v>
      </c>
      <c r="G32" s="20">
        <f>+Essential!L39</f>
        <v>10305.315399999999</v>
      </c>
      <c r="H32" s="20">
        <f>+Essential!M39</f>
        <v>7914.5633999999991</v>
      </c>
    </row>
    <row r="33" spans="1:8" s="3" customFormat="1" ht="20" customHeight="1" x14ac:dyDescent="0.15">
      <c r="A33" s="265" t="s">
        <v>146</v>
      </c>
      <c r="B33" s="266"/>
      <c r="C33" s="20">
        <f>+Critical!H48</f>
        <v>8605.3528000000006</v>
      </c>
      <c r="D33" s="20">
        <f>+Critical!I48</f>
        <v>7150.2123999999994</v>
      </c>
      <c r="E33" s="20">
        <f>+Critical!J48</f>
        <v>6272.0707999999995</v>
      </c>
      <c r="F33" s="20">
        <f>+Critical!K48</f>
        <v>4685.8987999999999</v>
      </c>
      <c r="G33" s="20">
        <f>+Critical!L48</f>
        <v>3272.1367999999998</v>
      </c>
      <c r="H33" s="20">
        <f>+Critical!M48</f>
        <v>1759.5264</v>
      </c>
    </row>
    <row r="34" spans="1:8" ht="16" x14ac:dyDescent="0.2">
      <c r="A34" s="262">
        <v>9</v>
      </c>
      <c r="B34" s="263"/>
      <c r="C34" s="263"/>
      <c r="D34" s="263"/>
      <c r="E34" s="263"/>
      <c r="F34" s="263"/>
      <c r="G34" s="263"/>
      <c r="H34" s="264"/>
    </row>
    <row r="36" spans="1:8" x14ac:dyDescent="0.15">
      <c r="A36" s="261" t="s">
        <v>152</v>
      </c>
      <c r="B36" s="261"/>
      <c r="C36" s="261"/>
      <c r="D36" s="261"/>
      <c r="E36" s="261"/>
      <c r="F36" s="261"/>
      <c r="G36" s="261"/>
      <c r="H36" s="261"/>
    </row>
    <row r="37" spans="1:8" x14ac:dyDescent="0.15">
      <c r="A37" s="261"/>
      <c r="B37" s="261"/>
      <c r="C37" s="261"/>
      <c r="D37" s="261"/>
      <c r="E37" s="261"/>
      <c r="F37" s="261"/>
      <c r="G37" s="261"/>
      <c r="H37" s="261"/>
    </row>
  </sheetData>
  <sheetProtection algorithmName="SHA-512" hashValue="3ezMVd423gm7jHvrkDoURqC7HQoKvBw/6nwOnmL3Tq3ANmZN/5tTv7BFhv87SfH3n3QQZF4/GnFLfMTyhwt08g==" saltValue="4baBtpsCY3ixxEbseyACdw==" spinCount="100000" sheet="1" objects="1" scenarios="1"/>
  <mergeCells count="18">
    <mergeCell ref="A36:H37"/>
    <mergeCell ref="A34:H34"/>
    <mergeCell ref="A29:B29"/>
    <mergeCell ref="A30:B30"/>
    <mergeCell ref="A23:B23"/>
    <mergeCell ref="A24:H24"/>
    <mergeCell ref="A25:B25"/>
    <mergeCell ref="A26:B26"/>
    <mergeCell ref="A31:B31"/>
    <mergeCell ref="A32:B32"/>
    <mergeCell ref="A33:B33"/>
    <mergeCell ref="A28:B28"/>
    <mergeCell ref="A27:B27"/>
    <mergeCell ref="A13:H13"/>
    <mergeCell ref="C15:H15"/>
    <mergeCell ref="C17:H17"/>
    <mergeCell ref="A21:B21"/>
    <mergeCell ref="A20:B20"/>
  </mergeCells>
  <phoneticPr fontId="5" type="noConversion"/>
  <conditionalFormatting sqref="E19">
    <cfRule type="cellIs" dxfId="15" priority="1" stopIfTrue="1" operator="greaterThan">
      <formula>2</formula>
    </cfRule>
    <cfRule type="cellIs" dxfId="14" priority="2" stopIfTrue="1" operator="lessThan">
      <formula>1</formula>
    </cfRule>
  </conditionalFormatting>
  <conditionalFormatting sqref="H19 H21">
    <cfRule type="cellIs" dxfId="13" priority="3" stopIfTrue="1" operator="greaterThan">
      <formula>73</formula>
    </cfRule>
    <cfRule type="cellIs" dxfId="12" priority="4" stopIfTrue="1" operator="lessThan">
      <formula>18</formula>
    </cfRule>
  </conditionalFormatting>
  <printOptions horizontalCentered="1" verticalCentered="1"/>
  <pageMargins left="0.23622047244094491" right="0.23622047244094491" top="0.23622047244094491" bottom="0.23622047244094491" header="0.51181102362204722" footer="0.51181102362204722"/>
  <pageSetup scale="87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AL561"/>
  <sheetViews>
    <sheetView showGridLines="0" topLeftCell="A1048576" zoomScale="85" zoomScaleNormal="8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23" customWidth="1"/>
    <col min="2" max="2" width="22.33203125" style="23" customWidth="1"/>
    <col min="3" max="8" width="15.5" style="24" customWidth="1"/>
    <col min="9" max="9" width="15.1640625" style="23" customWidth="1"/>
    <col min="10" max="14" width="13.83203125" style="23" customWidth="1"/>
    <col min="15" max="15" width="17.33203125" style="23" customWidth="1"/>
    <col min="16" max="22" width="13.83203125" style="23" customWidth="1"/>
    <col min="23" max="23" width="8.83203125" style="23"/>
    <col min="24" max="24" width="9.83203125" style="23" customWidth="1"/>
    <col min="25" max="25" width="12.1640625" style="23" customWidth="1"/>
    <col min="26" max="26" width="15.1640625" style="23" customWidth="1"/>
    <col min="27" max="16384" width="8.83203125" style="23"/>
  </cols>
  <sheetData>
    <row r="1" spans="1:26" ht="14" hidden="1" thickBot="1" x14ac:dyDescent="0.2"/>
    <row r="2" spans="1:26" ht="18" hidden="1" x14ac:dyDescent="0.2">
      <c r="A2" s="277" t="s">
        <v>35</v>
      </c>
      <c r="B2" s="278"/>
      <c r="C2" s="278"/>
      <c r="D2" s="278"/>
      <c r="E2" s="278"/>
      <c r="F2" s="278"/>
      <c r="G2" s="278"/>
      <c r="H2" s="279"/>
      <c r="J2" s="160" t="s">
        <v>92</v>
      </c>
      <c r="K2" s="161"/>
      <c r="L2" s="162">
        <v>0.53</v>
      </c>
      <c r="N2" s="154" t="s">
        <v>189</v>
      </c>
      <c r="O2" s="155"/>
      <c r="P2" s="156">
        <f>IF('INGRESO DE DATOS'!L1,_xlfn.SWITCH('INGRESO DE DATOS'!G18,Tablas!X4,Tablas!Z4,Tablas!X5,Tablas!Z5,Tablas!X6,Tablas!Z6,Tablas!X7,Tablas!Z7,Tablas!X8,Tablas!Z8,Tablas!X9,Tablas!Z9,Tablas!Z10),Tablas!Z10)</f>
        <v>1</v>
      </c>
      <c r="X2" s="272" t="s">
        <v>192</v>
      </c>
      <c r="Y2" s="273"/>
      <c r="Z2" s="274"/>
    </row>
    <row r="3" spans="1:26" ht="18" hidden="1" x14ac:dyDescent="0.2">
      <c r="A3" s="280" t="s">
        <v>27</v>
      </c>
      <c r="B3" s="281"/>
      <c r="C3" s="281"/>
      <c r="D3" s="281"/>
      <c r="E3" s="281"/>
      <c r="F3" s="281"/>
      <c r="G3" s="281"/>
      <c r="H3" s="282"/>
      <c r="N3" s="154" t="s">
        <v>190</v>
      </c>
      <c r="O3" s="157"/>
      <c r="P3" s="158">
        <v>0</v>
      </c>
      <c r="X3" s="163" t="s">
        <v>193</v>
      </c>
      <c r="Y3" s="164" t="s">
        <v>194</v>
      </c>
      <c r="Z3" s="165" t="s">
        <v>195</v>
      </c>
    </row>
    <row r="4" spans="1:26" ht="14" hidden="1" x14ac:dyDescent="0.2">
      <c r="A4" s="283" t="s">
        <v>0</v>
      </c>
      <c r="B4" s="284"/>
      <c r="C4" s="284"/>
      <c r="D4" s="284"/>
      <c r="E4" s="284"/>
      <c r="F4" s="284"/>
      <c r="G4" s="284"/>
      <c r="H4" s="22"/>
      <c r="I4" s="275"/>
      <c r="J4" s="276"/>
      <c r="K4" s="276"/>
      <c r="L4" s="276"/>
      <c r="M4" s="276"/>
      <c r="N4" s="154" t="s">
        <v>191</v>
      </c>
      <c r="O4" s="159"/>
      <c r="P4" s="156">
        <f>(1-P3)*P2</f>
        <v>1</v>
      </c>
      <c r="X4" s="166">
        <v>24</v>
      </c>
      <c r="Y4" s="167">
        <v>35</v>
      </c>
      <c r="Z4" s="168">
        <f>1-Y4/100</f>
        <v>0.65</v>
      </c>
    </row>
    <row r="5" spans="1:26" hidden="1" x14ac:dyDescent="0.15">
      <c r="A5" s="25" t="s">
        <v>4</v>
      </c>
      <c r="B5" s="16" t="s">
        <v>4</v>
      </c>
      <c r="C5" s="21" t="s">
        <v>28</v>
      </c>
      <c r="D5" s="21" t="s">
        <v>29</v>
      </c>
      <c r="E5" s="21" t="s">
        <v>30</v>
      </c>
      <c r="F5" s="21" t="s">
        <v>31</v>
      </c>
      <c r="G5" s="21" t="s">
        <v>32</v>
      </c>
      <c r="H5" s="22" t="s">
        <v>33</v>
      </c>
      <c r="J5" s="21" t="s">
        <v>197</v>
      </c>
      <c r="Q5" s="16" t="s">
        <v>198</v>
      </c>
      <c r="X5" s="166">
        <v>25</v>
      </c>
      <c r="Y5" s="167">
        <v>30</v>
      </c>
      <c r="Z5" s="168">
        <f t="shared" ref="Z5:Z10" si="0">1-Y5/100</f>
        <v>0.7</v>
      </c>
    </row>
    <row r="6" spans="1:26" ht="14" hidden="1" x14ac:dyDescent="0.15">
      <c r="A6" s="25">
        <v>18</v>
      </c>
      <c r="B6" s="26" t="s">
        <v>147</v>
      </c>
      <c r="C6" s="73">
        <f>Q6</f>
        <v>19613</v>
      </c>
      <c r="D6" s="73">
        <f t="shared" ref="D6:H6" si="1">R6</f>
        <v>12099</v>
      </c>
      <c r="E6" s="73">
        <f t="shared" si="1"/>
        <v>8141</v>
      </c>
      <c r="F6" s="73">
        <f t="shared" si="1"/>
        <v>5810</v>
      </c>
      <c r="G6" s="73">
        <f t="shared" si="1"/>
        <v>4017</v>
      </c>
      <c r="H6" s="73">
        <f t="shared" si="1"/>
        <v>3162</v>
      </c>
      <c r="J6" s="172">
        <v>19613</v>
      </c>
      <c r="K6" s="173">
        <v>12099</v>
      </c>
      <c r="L6" s="173">
        <v>8141</v>
      </c>
      <c r="M6" s="173">
        <v>5810</v>
      </c>
      <c r="N6" s="173">
        <v>4017</v>
      </c>
      <c r="O6" s="174">
        <v>3162</v>
      </c>
      <c r="P6" s="27"/>
      <c r="Q6" s="172">
        <f>((J6-50)*$P$4) + 50</f>
        <v>19613</v>
      </c>
      <c r="R6" s="173">
        <f t="shared" ref="R6:V6" si="2">((K6-50)*$P$4) + 50</f>
        <v>12099</v>
      </c>
      <c r="S6" s="173">
        <f t="shared" si="2"/>
        <v>8141</v>
      </c>
      <c r="T6" s="173">
        <f t="shared" si="2"/>
        <v>5810</v>
      </c>
      <c r="U6" s="173">
        <f t="shared" si="2"/>
        <v>4017</v>
      </c>
      <c r="V6" s="174">
        <f t="shared" si="2"/>
        <v>3162</v>
      </c>
      <c r="X6" s="166">
        <v>26</v>
      </c>
      <c r="Y6" s="167">
        <v>25</v>
      </c>
      <c r="Z6" s="168">
        <f t="shared" si="0"/>
        <v>0.75</v>
      </c>
    </row>
    <row r="7" spans="1:26" ht="14" hidden="1" x14ac:dyDescent="0.15">
      <c r="A7" s="25">
        <v>25</v>
      </c>
      <c r="B7" s="26" t="s">
        <v>5</v>
      </c>
      <c r="C7" s="73">
        <f t="shared" ref="C7:C32" si="3">Q7</f>
        <v>20588</v>
      </c>
      <c r="D7" s="73">
        <f t="shared" ref="D7:D32" si="4">R7</f>
        <v>12690</v>
      </c>
      <c r="E7" s="73">
        <f t="shared" ref="E7:E32" si="5">S7</f>
        <v>8998</v>
      </c>
      <c r="F7" s="73">
        <f t="shared" ref="F7:F32" si="6">T7</f>
        <v>6442</v>
      </c>
      <c r="G7" s="73">
        <f t="shared" ref="G7:G32" si="7">U7</f>
        <v>4452</v>
      </c>
      <c r="H7" s="73">
        <f t="shared" ref="H7:H32" si="8">V7</f>
        <v>3504</v>
      </c>
      <c r="J7" s="175">
        <v>20588</v>
      </c>
      <c r="K7" s="130">
        <v>12690</v>
      </c>
      <c r="L7" s="130">
        <v>8998</v>
      </c>
      <c r="M7" s="130">
        <v>6442</v>
      </c>
      <c r="N7" s="130">
        <v>4452</v>
      </c>
      <c r="O7" s="176">
        <v>3504</v>
      </c>
      <c r="P7" s="27"/>
      <c r="Q7" s="175">
        <f t="shared" ref="Q7:Q29" si="9">((J7-50)*$P$4) + 50</f>
        <v>20588</v>
      </c>
      <c r="R7" s="130">
        <f t="shared" ref="R7:R29" si="10">((K7-50)*$P$4) + 50</f>
        <v>12690</v>
      </c>
      <c r="S7" s="130">
        <f t="shared" ref="S7:S29" si="11">((L7-50)*$P$4) + 50</f>
        <v>8998</v>
      </c>
      <c r="T7" s="130">
        <f t="shared" ref="T7:T29" si="12">((M7-50)*$P$4) + 50</f>
        <v>6442</v>
      </c>
      <c r="U7" s="130">
        <f t="shared" ref="U7:U29" si="13">((N7-50)*$P$4) + 50</f>
        <v>4452</v>
      </c>
      <c r="V7" s="176">
        <f t="shared" ref="V7:V29" si="14">((O7-50)*$P$4) + 50</f>
        <v>3504</v>
      </c>
      <c r="X7" s="166">
        <v>27</v>
      </c>
      <c r="Y7" s="167">
        <v>20</v>
      </c>
      <c r="Z7" s="168">
        <f t="shared" si="0"/>
        <v>0.8</v>
      </c>
    </row>
    <row r="8" spans="1:26" ht="14" hidden="1" x14ac:dyDescent="0.15">
      <c r="A8" s="25">
        <v>30</v>
      </c>
      <c r="B8" s="26" t="s">
        <v>6</v>
      </c>
      <c r="C8" s="73">
        <f t="shared" si="3"/>
        <v>21279</v>
      </c>
      <c r="D8" s="73">
        <f t="shared" si="4"/>
        <v>13194</v>
      </c>
      <c r="E8" s="73">
        <f t="shared" si="5"/>
        <v>9652</v>
      </c>
      <c r="F8" s="73">
        <f t="shared" si="6"/>
        <v>7205</v>
      </c>
      <c r="G8" s="73">
        <f t="shared" si="7"/>
        <v>5334</v>
      </c>
      <c r="H8" s="73">
        <f t="shared" si="8"/>
        <v>4203</v>
      </c>
      <c r="J8" s="175">
        <v>21279</v>
      </c>
      <c r="K8" s="130">
        <v>13194</v>
      </c>
      <c r="L8" s="130">
        <v>9652</v>
      </c>
      <c r="M8" s="130">
        <v>7205</v>
      </c>
      <c r="N8" s="130">
        <v>5334</v>
      </c>
      <c r="O8" s="176">
        <v>4203</v>
      </c>
      <c r="P8" s="27"/>
      <c r="Q8" s="175">
        <f t="shared" si="9"/>
        <v>21279</v>
      </c>
      <c r="R8" s="130">
        <f t="shared" si="10"/>
        <v>13194</v>
      </c>
      <c r="S8" s="130">
        <f t="shared" si="11"/>
        <v>9652</v>
      </c>
      <c r="T8" s="130">
        <f t="shared" si="12"/>
        <v>7205</v>
      </c>
      <c r="U8" s="130">
        <f t="shared" si="13"/>
        <v>5334</v>
      </c>
      <c r="V8" s="176">
        <f t="shared" si="14"/>
        <v>4203</v>
      </c>
      <c r="X8" s="166">
        <v>28</v>
      </c>
      <c r="Y8" s="167">
        <v>15</v>
      </c>
      <c r="Z8" s="168">
        <f t="shared" si="0"/>
        <v>0.85</v>
      </c>
    </row>
    <row r="9" spans="1:26" ht="14" hidden="1" x14ac:dyDescent="0.15">
      <c r="A9" s="25">
        <v>35</v>
      </c>
      <c r="B9" s="26" t="s">
        <v>7</v>
      </c>
      <c r="C9" s="73">
        <f t="shared" si="3"/>
        <v>23794</v>
      </c>
      <c r="D9" s="73">
        <f t="shared" si="4"/>
        <v>14781</v>
      </c>
      <c r="E9" s="73">
        <f t="shared" si="5"/>
        <v>10802</v>
      </c>
      <c r="F9" s="73">
        <f t="shared" si="6"/>
        <v>8069</v>
      </c>
      <c r="G9" s="73">
        <f t="shared" si="7"/>
        <v>5980</v>
      </c>
      <c r="H9" s="73">
        <f t="shared" si="8"/>
        <v>4713</v>
      </c>
      <c r="J9" s="175">
        <v>23794</v>
      </c>
      <c r="K9" s="130">
        <v>14781</v>
      </c>
      <c r="L9" s="130">
        <v>10802</v>
      </c>
      <c r="M9" s="130">
        <v>8069</v>
      </c>
      <c r="N9" s="130">
        <v>5980</v>
      </c>
      <c r="O9" s="176">
        <v>4713</v>
      </c>
      <c r="P9" s="27"/>
      <c r="Q9" s="175">
        <f t="shared" si="9"/>
        <v>23794</v>
      </c>
      <c r="R9" s="130">
        <f t="shared" si="10"/>
        <v>14781</v>
      </c>
      <c r="S9" s="130">
        <f t="shared" si="11"/>
        <v>10802</v>
      </c>
      <c r="T9" s="130">
        <f t="shared" si="12"/>
        <v>8069</v>
      </c>
      <c r="U9" s="130">
        <f t="shared" si="13"/>
        <v>5980</v>
      </c>
      <c r="V9" s="176">
        <f t="shared" si="14"/>
        <v>4713</v>
      </c>
      <c r="X9" s="166">
        <v>29</v>
      </c>
      <c r="Y9" s="167">
        <v>6</v>
      </c>
      <c r="Z9" s="168">
        <f t="shared" si="0"/>
        <v>0.94</v>
      </c>
    </row>
    <row r="10" spans="1:26" ht="14" hidden="1" x14ac:dyDescent="0.15">
      <c r="A10" s="25">
        <v>40</v>
      </c>
      <c r="B10" s="26" t="s">
        <v>8</v>
      </c>
      <c r="C10" s="73">
        <f t="shared" si="3"/>
        <v>28456</v>
      </c>
      <c r="D10" s="73">
        <f t="shared" si="4"/>
        <v>17706</v>
      </c>
      <c r="E10" s="73">
        <f t="shared" si="5"/>
        <v>12214</v>
      </c>
      <c r="F10" s="73">
        <f t="shared" si="6"/>
        <v>9260</v>
      </c>
      <c r="G10" s="73">
        <f t="shared" si="7"/>
        <v>6789</v>
      </c>
      <c r="H10" s="73">
        <f t="shared" si="8"/>
        <v>5347</v>
      </c>
      <c r="J10" s="175">
        <v>28456</v>
      </c>
      <c r="K10" s="130">
        <v>17706</v>
      </c>
      <c r="L10" s="130">
        <v>12214</v>
      </c>
      <c r="M10" s="130">
        <v>9260</v>
      </c>
      <c r="N10" s="130">
        <v>6789</v>
      </c>
      <c r="O10" s="176">
        <v>5347</v>
      </c>
      <c r="P10" s="27"/>
      <c r="Q10" s="175">
        <f t="shared" si="9"/>
        <v>28456</v>
      </c>
      <c r="R10" s="130">
        <f t="shared" si="10"/>
        <v>17706</v>
      </c>
      <c r="S10" s="130">
        <f t="shared" si="11"/>
        <v>12214</v>
      </c>
      <c r="T10" s="130">
        <f t="shared" si="12"/>
        <v>9260</v>
      </c>
      <c r="U10" s="130">
        <f t="shared" si="13"/>
        <v>6789</v>
      </c>
      <c r="V10" s="176">
        <f t="shared" si="14"/>
        <v>5347</v>
      </c>
      <c r="X10" s="169" t="s">
        <v>196</v>
      </c>
      <c r="Y10" s="170">
        <v>0</v>
      </c>
      <c r="Z10" s="171">
        <f t="shared" si="0"/>
        <v>1</v>
      </c>
    </row>
    <row r="11" spans="1:26" ht="14" hidden="1" x14ac:dyDescent="0.15">
      <c r="A11" s="25">
        <v>45</v>
      </c>
      <c r="B11" s="26" t="s">
        <v>9</v>
      </c>
      <c r="C11" s="73">
        <f t="shared" si="3"/>
        <v>31767</v>
      </c>
      <c r="D11" s="73">
        <f t="shared" si="4"/>
        <v>19790</v>
      </c>
      <c r="E11" s="73">
        <f t="shared" si="5"/>
        <v>13649</v>
      </c>
      <c r="F11" s="73">
        <f t="shared" si="6"/>
        <v>10354</v>
      </c>
      <c r="G11" s="73">
        <f t="shared" si="7"/>
        <v>7586</v>
      </c>
      <c r="H11" s="73">
        <f t="shared" si="8"/>
        <v>5979</v>
      </c>
      <c r="J11" s="175">
        <v>31767</v>
      </c>
      <c r="K11" s="130">
        <v>19790</v>
      </c>
      <c r="L11" s="130">
        <v>13649</v>
      </c>
      <c r="M11" s="130">
        <v>10354</v>
      </c>
      <c r="N11" s="130">
        <v>7586</v>
      </c>
      <c r="O11" s="176">
        <v>5979</v>
      </c>
      <c r="P11" s="27"/>
      <c r="Q11" s="175">
        <f t="shared" si="9"/>
        <v>31767</v>
      </c>
      <c r="R11" s="130">
        <f t="shared" si="10"/>
        <v>19790</v>
      </c>
      <c r="S11" s="130">
        <f t="shared" si="11"/>
        <v>13649</v>
      </c>
      <c r="T11" s="130">
        <f t="shared" si="12"/>
        <v>10354</v>
      </c>
      <c r="U11" s="130">
        <f t="shared" si="13"/>
        <v>7586</v>
      </c>
      <c r="V11" s="176">
        <f t="shared" si="14"/>
        <v>5979</v>
      </c>
    </row>
    <row r="12" spans="1:26" ht="14" hidden="1" x14ac:dyDescent="0.15">
      <c r="A12" s="25">
        <v>50</v>
      </c>
      <c r="B12" s="26" t="s">
        <v>10</v>
      </c>
      <c r="C12" s="73">
        <f t="shared" si="3"/>
        <v>42630</v>
      </c>
      <c r="D12" s="73">
        <f t="shared" si="4"/>
        <v>26141</v>
      </c>
      <c r="E12" s="73">
        <f t="shared" si="5"/>
        <v>18481</v>
      </c>
      <c r="F12" s="73">
        <f t="shared" si="6"/>
        <v>13941</v>
      </c>
      <c r="G12" s="73">
        <f t="shared" si="7"/>
        <v>11066</v>
      </c>
      <c r="H12" s="73">
        <f t="shared" si="8"/>
        <v>8726</v>
      </c>
      <c r="J12" s="175">
        <v>42630</v>
      </c>
      <c r="K12" s="130">
        <v>26141</v>
      </c>
      <c r="L12" s="130">
        <v>18481</v>
      </c>
      <c r="M12" s="130">
        <v>13941</v>
      </c>
      <c r="N12" s="130">
        <v>11066</v>
      </c>
      <c r="O12" s="176">
        <v>8726</v>
      </c>
      <c r="P12" s="27"/>
      <c r="Q12" s="175">
        <f t="shared" si="9"/>
        <v>42630</v>
      </c>
      <c r="R12" s="130">
        <f t="shared" si="10"/>
        <v>26141</v>
      </c>
      <c r="S12" s="130">
        <f t="shared" si="11"/>
        <v>18481</v>
      </c>
      <c r="T12" s="130">
        <f t="shared" si="12"/>
        <v>13941</v>
      </c>
      <c r="U12" s="130">
        <f t="shared" si="13"/>
        <v>11066</v>
      </c>
      <c r="V12" s="176">
        <f t="shared" si="14"/>
        <v>8726</v>
      </c>
    </row>
    <row r="13" spans="1:26" ht="14" hidden="1" x14ac:dyDescent="0.15">
      <c r="A13" s="25">
        <v>55</v>
      </c>
      <c r="B13" s="26" t="s">
        <v>11</v>
      </c>
      <c r="C13" s="73">
        <f t="shared" si="3"/>
        <v>45342</v>
      </c>
      <c r="D13" s="73">
        <f t="shared" si="4"/>
        <v>27812</v>
      </c>
      <c r="E13" s="73">
        <f t="shared" si="5"/>
        <v>19673</v>
      </c>
      <c r="F13" s="73">
        <f t="shared" si="6"/>
        <v>14838</v>
      </c>
      <c r="G13" s="73">
        <f t="shared" si="7"/>
        <v>11773</v>
      </c>
      <c r="H13" s="73">
        <f t="shared" si="8"/>
        <v>9287</v>
      </c>
      <c r="J13" s="175">
        <v>45342</v>
      </c>
      <c r="K13" s="130">
        <v>27812</v>
      </c>
      <c r="L13" s="130">
        <v>19673</v>
      </c>
      <c r="M13" s="130">
        <v>14838</v>
      </c>
      <c r="N13" s="130">
        <v>11773</v>
      </c>
      <c r="O13" s="176">
        <v>9287</v>
      </c>
      <c r="P13" s="27"/>
      <c r="Q13" s="175">
        <f t="shared" si="9"/>
        <v>45342</v>
      </c>
      <c r="R13" s="130">
        <f t="shared" si="10"/>
        <v>27812</v>
      </c>
      <c r="S13" s="130">
        <f t="shared" si="11"/>
        <v>19673</v>
      </c>
      <c r="T13" s="130">
        <f t="shared" si="12"/>
        <v>14838</v>
      </c>
      <c r="U13" s="130">
        <f t="shared" si="13"/>
        <v>11773</v>
      </c>
      <c r="V13" s="176">
        <f t="shared" si="14"/>
        <v>9287</v>
      </c>
    </row>
    <row r="14" spans="1:26" ht="14" hidden="1" x14ac:dyDescent="0.15">
      <c r="A14" s="25">
        <v>60</v>
      </c>
      <c r="B14" s="26"/>
      <c r="C14" s="73">
        <f t="shared" si="3"/>
        <v>48223</v>
      </c>
      <c r="D14" s="73">
        <f t="shared" si="4"/>
        <v>30299</v>
      </c>
      <c r="E14" s="73">
        <f t="shared" si="5"/>
        <v>21462</v>
      </c>
      <c r="F14" s="73">
        <f t="shared" si="6"/>
        <v>17068</v>
      </c>
      <c r="G14" s="73">
        <f t="shared" si="7"/>
        <v>14179</v>
      </c>
      <c r="H14" s="73">
        <f t="shared" si="8"/>
        <v>11537</v>
      </c>
      <c r="J14" s="175">
        <v>48223</v>
      </c>
      <c r="K14" s="130">
        <v>30299</v>
      </c>
      <c r="L14" s="130">
        <v>21462</v>
      </c>
      <c r="M14" s="130">
        <v>17068</v>
      </c>
      <c r="N14" s="130">
        <v>14179</v>
      </c>
      <c r="O14" s="176">
        <v>11537</v>
      </c>
      <c r="P14" s="27"/>
      <c r="Q14" s="175">
        <f t="shared" si="9"/>
        <v>48223</v>
      </c>
      <c r="R14" s="130">
        <f t="shared" si="10"/>
        <v>30299</v>
      </c>
      <c r="S14" s="130">
        <f t="shared" si="11"/>
        <v>21462</v>
      </c>
      <c r="T14" s="130">
        <f t="shared" si="12"/>
        <v>17068</v>
      </c>
      <c r="U14" s="130">
        <f t="shared" si="13"/>
        <v>14179</v>
      </c>
      <c r="V14" s="176">
        <f t="shared" si="14"/>
        <v>11537</v>
      </c>
    </row>
    <row r="15" spans="1:26" ht="14" hidden="1" x14ac:dyDescent="0.15">
      <c r="A15" s="25">
        <v>61</v>
      </c>
      <c r="B15" s="26"/>
      <c r="C15" s="73">
        <f t="shared" si="3"/>
        <v>52605</v>
      </c>
      <c r="D15" s="73">
        <f t="shared" si="4"/>
        <v>33066</v>
      </c>
      <c r="E15" s="73">
        <f t="shared" si="5"/>
        <v>23417</v>
      </c>
      <c r="F15" s="73">
        <f t="shared" si="6"/>
        <v>18619</v>
      </c>
      <c r="G15" s="73">
        <f t="shared" si="7"/>
        <v>15486</v>
      </c>
      <c r="H15" s="73">
        <f t="shared" si="8"/>
        <v>12594</v>
      </c>
      <c r="J15" s="175">
        <v>52605</v>
      </c>
      <c r="K15" s="130">
        <v>33066</v>
      </c>
      <c r="L15" s="130">
        <v>23417</v>
      </c>
      <c r="M15" s="130">
        <v>18619</v>
      </c>
      <c r="N15" s="130">
        <v>15486</v>
      </c>
      <c r="O15" s="176">
        <v>12594</v>
      </c>
      <c r="P15" s="27"/>
      <c r="Q15" s="175">
        <f t="shared" si="9"/>
        <v>52605</v>
      </c>
      <c r="R15" s="130">
        <f t="shared" si="10"/>
        <v>33066</v>
      </c>
      <c r="S15" s="130">
        <f t="shared" si="11"/>
        <v>23417</v>
      </c>
      <c r="T15" s="130">
        <f t="shared" si="12"/>
        <v>18619</v>
      </c>
      <c r="U15" s="130">
        <f t="shared" si="13"/>
        <v>15486</v>
      </c>
      <c r="V15" s="176">
        <f t="shared" si="14"/>
        <v>12594</v>
      </c>
    </row>
    <row r="16" spans="1:26" ht="14" hidden="1" x14ac:dyDescent="0.15">
      <c r="A16" s="25">
        <v>62</v>
      </c>
      <c r="B16" s="26"/>
      <c r="C16" s="73">
        <f t="shared" si="3"/>
        <v>57558</v>
      </c>
      <c r="D16" s="73">
        <f t="shared" si="4"/>
        <v>36198</v>
      </c>
      <c r="E16" s="73">
        <f t="shared" si="5"/>
        <v>25652</v>
      </c>
      <c r="F16" s="73">
        <f t="shared" si="6"/>
        <v>20386</v>
      </c>
      <c r="G16" s="73">
        <f t="shared" si="7"/>
        <v>16946</v>
      </c>
      <c r="H16" s="73">
        <f t="shared" si="8"/>
        <v>13790</v>
      </c>
      <c r="J16" s="175">
        <v>57558</v>
      </c>
      <c r="K16" s="130">
        <v>36198</v>
      </c>
      <c r="L16" s="130">
        <v>25652</v>
      </c>
      <c r="M16" s="130">
        <v>20386</v>
      </c>
      <c r="N16" s="130">
        <v>16946</v>
      </c>
      <c r="O16" s="176">
        <v>13790</v>
      </c>
      <c r="P16" s="27"/>
      <c r="Q16" s="175">
        <f t="shared" si="9"/>
        <v>57558</v>
      </c>
      <c r="R16" s="130">
        <f t="shared" si="10"/>
        <v>36198</v>
      </c>
      <c r="S16" s="130">
        <f t="shared" si="11"/>
        <v>25652</v>
      </c>
      <c r="T16" s="130">
        <f t="shared" si="12"/>
        <v>20386</v>
      </c>
      <c r="U16" s="130">
        <f t="shared" si="13"/>
        <v>16946</v>
      </c>
      <c r="V16" s="176">
        <f t="shared" si="14"/>
        <v>13790</v>
      </c>
    </row>
    <row r="17" spans="1:22" ht="14" hidden="1" x14ac:dyDescent="0.15">
      <c r="A17" s="25">
        <v>63</v>
      </c>
      <c r="B17" s="26"/>
      <c r="C17" s="73">
        <f t="shared" si="3"/>
        <v>61172</v>
      </c>
      <c r="D17" s="73">
        <f t="shared" si="4"/>
        <v>38491</v>
      </c>
      <c r="E17" s="73">
        <f t="shared" si="5"/>
        <v>27272</v>
      </c>
      <c r="F17" s="73">
        <f t="shared" si="6"/>
        <v>21674</v>
      </c>
      <c r="G17" s="73">
        <f t="shared" si="7"/>
        <v>18026</v>
      </c>
      <c r="H17" s="73">
        <f t="shared" si="8"/>
        <v>14661</v>
      </c>
      <c r="J17" s="175">
        <v>61172</v>
      </c>
      <c r="K17" s="130">
        <v>38491</v>
      </c>
      <c r="L17" s="130">
        <v>27272</v>
      </c>
      <c r="M17" s="130">
        <v>21674</v>
      </c>
      <c r="N17" s="130">
        <v>18026</v>
      </c>
      <c r="O17" s="176">
        <v>14661</v>
      </c>
      <c r="P17" s="27"/>
      <c r="Q17" s="175">
        <f t="shared" si="9"/>
        <v>61172</v>
      </c>
      <c r="R17" s="130">
        <f t="shared" si="10"/>
        <v>38491</v>
      </c>
      <c r="S17" s="130">
        <f t="shared" si="11"/>
        <v>27272</v>
      </c>
      <c r="T17" s="130">
        <f t="shared" si="12"/>
        <v>21674</v>
      </c>
      <c r="U17" s="130">
        <f t="shared" si="13"/>
        <v>18026</v>
      </c>
      <c r="V17" s="176">
        <f t="shared" si="14"/>
        <v>14661</v>
      </c>
    </row>
    <row r="18" spans="1:22" ht="14" hidden="1" x14ac:dyDescent="0.15">
      <c r="A18" s="25">
        <v>64</v>
      </c>
      <c r="B18" s="26"/>
      <c r="C18" s="73">
        <f t="shared" si="3"/>
        <v>66159</v>
      </c>
      <c r="D18" s="73">
        <f t="shared" si="4"/>
        <v>41636</v>
      </c>
      <c r="E18" s="73">
        <f t="shared" si="5"/>
        <v>29517</v>
      </c>
      <c r="F18" s="73">
        <f t="shared" si="6"/>
        <v>23456</v>
      </c>
      <c r="G18" s="73">
        <f t="shared" si="7"/>
        <v>19498</v>
      </c>
      <c r="H18" s="73">
        <f t="shared" si="8"/>
        <v>15864</v>
      </c>
      <c r="J18" s="175">
        <v>66159</v>
      </c>
      <c r="K18" s="130">
        <v>41636</v>
      </c>
      <c r="L18" s="130">
        <v>29517</v>
      </c>
      <c r="M18" s="130">
        <v>23456</v>
      </c>
      <c r="N18" s="130">
        <v>19498</v>
      </c>
      <c r="O18" s="176">
        <v>15864</v>
      </c>
      <c r="P18" s="27"/>
      <c r="Q18" s="175">
        <f t="shared" si="9"/>
        <v>66159</v>
      </c>
      <c r="R18" s="130">
        <f t="shared" si="10"/>
        <v>41636</v>
      </c>
      <c r="S18" s="130">
        <f t="shared" si="11"/>
        <v>29517</v>
      </c>
      <c r="T18" s="130">
        <f t="shared" si="12"/>
        <v>23456</v>
      </c>
      <c r="U18" s="130">
        <f t="shared" si="13"/>
        <v>19498</v>
      </c>
      <c r="V18" s="176">
        <f t="shared" si="14"/>
        <v>15864</v>
      </c>
    </row>
    <row r="19" spans="1:22" ht="14" hidden="1" x14ac:dyDescent="0.15">
      <c r="A19" s="25">
        <v>65</v>
      </c>
      <c r="B19" s="26"/>
      <c r="C19" s="73">
        <f t="shared" si="3"/>
        <v>69323</v>
      </c>
      <c r="D19" s="73">
        <f t="shared" si="4"/>
        <v>54433</v>
      </c>
      <c r="E19" s="73">
        <f t="shared" si="5"/>
        <v>38491</v>
      </c>
      <c r="F19" s="73">
        <f t="shared" si="6"/>
        <v>29656</v>
      </c>
      <c r="G19" s="73">
        <f t="shared" si="7"/>
        <v>26010</v>
      </c>
      <c r="H19" s="73">
        <f t="shared" si="8"/>
        <v>22370</v>
      </c>
      <c r="J19" s="175">
        <v>69323</v>
      </c>
      <c r="K19" s="130">
        <v>54433</v>
      </c>
      <c r="L19" s="130">
        <v>38491</v>
      </c>
      <c r="M19" s="130">
        <v>29656</v>
      </c>
      <c r="N19" s="130">
        <v>26010</v>
      </c>
      <c r="O19" s="176">
        <v>22370</v>
      </c>
      <c r="P19" s="27"/>
      <c r="Q19" s="175">
        <f t="shared" si="9"/>
        <v>69323</v>
      </c>
      <c r="R19" s="130">
        <f t="shared" si="10"/>
        <v>54433</v>
      </c>
      <c r="S19" s="130">
        <f t="shared" si="11"/>
        <v>38491</v>
      </c>
      <c r="T19" s="130">
        <f t="shared" si="12"/>
        <v>29656</v>
      </c>
      <c r="U19" s="130">
        <f t="shared" si="13"/>
        <v>26010</v>
      </c>
      <c r="V19" s="176">
        <f t="shared" si="14"/>
        <v>22370</v>
      </c>
    </row>
    <row r="20" spans="1:22" ht="14" hidden="1" x14ac:dyDescent="0.15">
      <c r="A20" s="25">
        <v>66</v>
      </c>
      <c r="B20" s="26"/>
      <c r="C20" s="73">
        <f t="shared" si="3"/>
        <v>72473</v>
      </c>
      <c r="D20" s="73">
        <f t="shared" si="4"/>
        <v>63229</v>
      </c>
      <c r="E20" s="73">
        <f t="shared" si="5"/>
        <v>44720</v>
      </c>
      <c r="F20" s="73">
        <f t="shared" si="6"/>
        <v>34460</v>
      </c>
      <c r="G20" s="73">
        <f t="shared" si="7"/>
        <v>30228</v>
      </c>
      <c r="H20" s="73">
        <f t="shared" si="8"/>
        <v>25987</v>
      </c>
      <c r="J20" s="175">
        <v>72473</v>
      </c>
      <c r="K20" s="130">
        <v>63229</v>
      </c>
      <c r="L20" s="130">
        <v>44720</v>
      </c>
      <c r="M20" s="130">
        <v>34460</v>
      </c>
      <c r="N20" s="130">
        <v>30228</v>
      </c>
      <c r="O20" s="176">
        <v>25987</v>
      </c>
      <c r="P20" s="27"/>
      <c r="Q20" s="175">
        <f t="shared" si="9"/>
        <v>72473</v>
      </c>
      <c r="R20" s="130">
        <f t="shared" si="10"/>
        <v>63229</v>
      </c>
      <c r="S20" s="130">
        <f t="shared" si="11"/>
        <v>44720</v>
      </c>
      <c r="T20" s="130">
        <f t="shared" si="12"/>
        <v>34460</v>
      </c>
      <c r="U20" s="130">
        <f t="shared" si="13"/>
        <v>30228</v>
      </c>
      <c r="V20" s="176">
        <f t="shared" si="14"/>
        <v>25987</v>
      </c>
    </row>
    <row r="21" spans="1:22" ht="14" hidden="1" x14ac:dyDescent="0.15">
      <c r="A21" s="25">
        <v>67</v>
      </c>
      <c r="B21" s="26"/>
      <c r="C21" s="73">
        <f t="shared" si="3"/>
        <v>79129</v>
      </c>
      <c r="D21" s="73">
        <f t="shared" si="4"/>
        <v>69064</v>
      </c>
      <c r="E21" s="73">
        <f t="shared" si="5"/>
        <v>48847</v>
      </c>
      <c r="F21" s="73">
        <f t="shared" si="6"/>
        <v>37637</v>
      </c>
      <c r="G21" s="73">
        <f t="shared" si="7"/>
        <v>33006</v>
      </c>
      <c r="H21" s="73">
        <f t="shared" si="8"/>
        <v>28390</v>
      </c>
      <c r="J21" s="175">
        <v>79129</v>
      </c>
      <c r="K21" s="130">
        <v>69064</v>
      </c>
      <c r="L21" s="130">
        <v>48847</v>
      </c>
      <c r="M21" s="130">
        <v>37637</v>
      </c>
      <c r="N21" s="130">
        <v>33006</v>
      </c>
      <c r="O21" s="176">
        <v>28390</v>
      </c>
      <c r="P21" s="27"/>
      <c r="Q21" s="175">
        <f t="shared" si="9"/>
        <v>79129</v>
      </c>
      <c r="R21" s="130">
        <f t="shared" si="10"/>
        <v>69064</v>
      </c>
      <c r="S21" s="130">
        <f t="shared" si="11"/>
        <v>48847</v>
      </c>
      <c r="T21" s="130">
        <f t="shared" si="12"/>
        <v>37637</v>
      </c>
      <c r="U21" s="130">
        <f t="shared" si="13"/>
        <v>33006</v>
      </c>
      <c r="V21" s="176">
        <f t="shared" si="14"/>
        <v>28390</v>
      </c>
    </row>
    <row r="22" spans="1:22" ht="14" hidden="1" x14ac:dyDescent="0.15">
      <c r="A22" s="25">
        <v>68</v>
      </c>
      <c r="B22" s="26"/>
      <c r="C22" s="73">
        <f t="shared" si="3"/>
        <v>87600</v>
      </c>
      <c r="D22" s="73">
        <f t="shared" si="4"/>
        <v>76470</v>
      </c>
      <c r="E22" s="73">
        <f t="shared" si="5"/>
        <v>54083</v>
      </c>
      <c r="F22" s="73">
        <f t="shared" si="6"/>
        <v>41678</v>
      </c>
      <c r="G22" s="73">
        <f t="shared" si="7"/>
        <v>36554</v>
      </c>
      <c r="H22" s="73">
        <f t="shared" si="8"/>
        <v>31431</v>
      </c>
      <c r="J22" s="175">
        <v>87600</v>
      </c>
      <c r="K22" s="130">
        <v>76470</v>
      </c>
      <c r="L22" s="130">
        <v>54083</v>
      </c>
      <c r="M22" s="130">
        <v>41678</v>
      </c>
      <c r="N22" s="130">
        <v>36554</v>
      </c>
      <c r="O22" s="176">
        <v>31431</v>
      </c>
      <c r="P22" s="27"/>
      <c r="Q22" s="175">
        <f t="shared" si="9"/>
        <v>87600</v>
      </c>
      <c r="R22" s="130">
        <f t="shared" si="10"/>
        <v>76470</v>
      </c>
      <c r="S22" s="130">
        <f t="shared" si="11"/>
        <v>54083</v>
      </c>
      <c r="T22" s="130">
        <f t="shared" si="12"/>
        <v>41678</v>
      </c>
      <c r="U22" s="130">
        <f t="shared" si="13"/>
        <v>36554</v>
      </c>
      <c r="V22" s="176">
        <f t="shared" si="14"/>
        <v>31431</v>
      </c>
    </row>
    <row r="23" spans="1:22" ht="14" hidden="1" x14ac:dyDescent="0.15">
      <c r="A23" s="25">
        <v>69</v>
      </c>
      <c r="B23" s="26"/>
      <c r="C23" s="73">
        <f t="shared" si="3"/>
        <v>96346</v>
      </c>
      <c r="D23" s="73">
        <f t="shared" si="4"/>
        <v>84139</v>
      </c>
      <c r="E23" s="73">
        <f t="shared" si="5"/>
        <v>59500</v>
      </c>
      <c r="F23" s="73">
        <f t="shared" si="6"/>
        <v>45859</v>
      </c>
      <c r="G23" s="73">
        <f t="shared" si="7"/>
        <v>36788</v>
      </c>
      <c r="H23" s="73">
        <f t="shared" si="8"/>
        <v>34588</v>
      </c>
      <c r="J23" s="175">
        <v>96346</v>
      </c>
      <c r="K23" s="130">
        <v>84139</v>
      </c>
      <c r="L23" s="130">
        <v>59500</v>
      </c>
      <c r="M23" s="130">
        <v>45859</v>
      </c>
      <c r="N23" s="130">
        <v>36788</v>
      </c>
      <c r="O23" s="176">
        <v>34588</v>
      </c>
      <c r="P23" s="27"/>
      <c r="Q23" s="175">
        <f t="shared" si="9"/>
        <v>96346</v>
      </c>
      <c r="R23" s="130">
        <f t="shared" si="10"/>
        <v>84139</v>
      </c>
      <c r="S23" s="130">
        <f t="shared" si="11"/>
        <v>59500</v>
      </c>
      <c r="T23" s="130">
        <f t="shared" si="12"/>
        <v>45859</v>
      </c>
      <c r="U23" s="130">
        <f t="shared" si="13"/>
        <v>36788</v>
      </c>
      <c r="V23" s="176">
        <f t="shared" si="14"/>
        <v>34588</v>
      </c>
    </row>
    <row r="24" spans="1:22" ht="14" hidden="1" x14ac:dyDescent="0.15">
      <c r="A24" s="25">
        <v>70</v>
      </c>
      <c r="B24" s="26"/>
      <c r="C24" s="73">
        <f t="shared" si="3"/>
        <v>114027</v>
      </c>
      <c r="D24" s="73">
        <f t="shared" si="4"/>
        <v>103547</v>
      </c>
      <c r="E24" s="73">
        <f t="shared" si="5"/>
        <v>72449</v>
      </c>
      <c r="F24" s="73">
        <f t="shared" si="6"/>
        <v>53982</v>
      </c>
      <c r="G24" s="73">
        <f t="shared" si="7"/>
        <v>46865</v>
      </c>
      <c r="H24" s="73">
        <f t="shared" si="8"/>
        <v>40689</v>
      </c>
      <c r="J24" s="175">
        <v>114027</v>
      </c>
      <c r="K24" s="130">
        <v>103547</v>
      </c>
      <c r="L24" s="130">
        <v>72449</v>
      </c>
      <c r="M24" s="130">
        <v>53982</v>
      </c>
      <c r="N24" s="130">
        <v>46865</v>
      </c>
      <c r="O24" s="176">
        <v>40689</v>
      </c>
      <c r="P24" s="27"/>
      <c r="Q24" s="175">
        <f t="shared" si="9"/>
        <v>114027</v>
      </c>
      <c r="R24" s="130">
        <f t="shared" si="10"/>
        <v>103547</v>
      </c>
      <c r="S24" s="130">
        <f t="shared" si="11"/>
        <v>72449</v>
      </c>
      <c r="T24" s="130">
        <f t="shared" si="12"/>
        <v>53982</v>
      </c>
      <c r="U24" s="130">
        <f t="shared" si="13"/>
        <v>46865</v>
      </c>
      <c r="V24" s="176">
        <f t="shared" si="14"/>
        <v>40689</v>
      </c>
    </row>
    <row r="25" spans="1:22" ht="14" hidden="1" x14ac:dyDescent="0.15">
      <c r="A25" s="25">
        <v>71</v>
      </c>
      <c r="B25" s="26"/>
      <c r="C25" s="73">
        <f t="shared" si="3"/>
        <v>118480</v>
      </c>
      <c r="D25" s="73">
        <f t="shared" si="4"/>
        <v>107617</v>
      </c>
      <c r="E25" s="73">
        <f t="shared" si="5"/>
        <v>75300</v>
      </c>
      <c r="F25" s="73">
        <f t="shared" si="6"/>
        <v>56099</v>
      </c>
      <c r="G25" s="73">
        <f t="shared" si="7"/>
        <v>48708</v>
      </c>
      <c r="H25" s="73">
        <f t="shared" si="8"/>
        <v>42291</v>
      </c>
      <c r="J25" s="175">
        <v>118480</v>
      </c>
      <c r="K25" s="130">
        <v>107617</v>
      </c>
      <c r="L25" s="130">
        <v>75300</v>
      </c>
      <c r="M25" s="130">
        <v>56099</v>
      </c>
      <c r="N25" s="130">
        <v>48708</v>
      </c>
      <c r="O25" s="176">
        <v>42291</v>
      </c>
      <c r="P25" s="27"/>
      <c r="Q25" s="175">
        <f t="shared" si="9"/>
        <v>118480</v>
      </c>
      <c r="R25" s="130">
        <f t="shared" si="10"/>
        <v>107617</v>
      </c>
      <c r="S25" s="130">
        <f t="shared" si="11"/>
        <v>75300</v>
      </c>
      <c r="T25" s="130">
        <f t="shared" si="12"/>
        <v>56099</v>
      </c>
      <c r="U25" s="130">
        <f t="shared" si="13"/>
        <v>48708</v>
      </c>
      <c r="V25" s="176">
        <f t="shared" si="14"/>
        <v>42291</v>
      </c>
    </row>
    <row r="26" spans="1:22" ht="14" hidden="1" x14ac:dyDescent="0.15">
      <c r="A26" s="25">
        <v>72</v>
      </c>
      <c r="B26" s="26"/>
      <c r="C26" s="73">
        <f t="shared" si="3"/>
        <v>121830</v>
      </c>
      <c r="D26" s="73">
        <f t="shared" si="4"/>
        <v>110666</v>
      </c>
      <c r="E26" s="73">
        <f t="shared" si="5"/>
        <v>77426</v>
      </c>
      <c r="F26" s="73">
        <f t="shared" si="6"/>
        <v>57684</v>
      </c>
      <c r="G26" s="73">
        <f t="shared" si="7"/>
        <v>50087</v>
      </c>
      <c r="H26" s="73">
        <f t="shared" si="8"/>
        <v>43484</v>
      </c>
      <c r="J26" s="175">
        <v>121830</v>
      </c>
      <c r="K26" s="130">
        <v>110666</v>
      </c>
      <c r="L26" s="130">
        <v>77426</v>
      </c>
      <c r="M26" s="130">
        <v>57684</v>
      </c>
      <c r="N26" s="130">
        <v>50087</v>
      </c>
      <c r="O26" s="176">
        <v>43484</v>
      </c>
      <c r="P26" s="27"/>
      <c r="Q26" s="175">
        <f t="shared" si="9"/>
        <v>121830</v>
      </c>
      <c r="R26" s="130">
        <f t="shared" si="10"/>
        <v>110666</v>
      </c>
      <c r="S26" s="130">
        <f t="shared" si="11"/>
        <v>77426</v>
      </c>
      <c r="T26" s="130">
        <f t="shared" si="12"/>
        <v>57684</v>
      </c>
      <c r="U26" s="130">
        <f t="shared" si="13"/>
        <v>50087</v>
      </c>
      <c r="V26" s="176">
        <f t="shared" si="14"/>
        <v>43484</v>
      </c>
    </row>
    <row r="27" spans="1:22" ht="14" hidden="1" x14ac:dyDescent="0.15">
      <c r="A27" s="25">
        <v>73</v>
      </c>
      <c r="B27" s="26"/>
      <c r="C27" s="73">
        <f t="shared" si="3"/>
        <v>126301</v>
      </c>
      <c r="D27" s="73">
        <f t="shared" si="4"/>
        <v>114729</v>
      </c>
      <c r="E27" s="73">
        <f t="shared" si="5"/>
        <v>80275</v>
      </c>
      <c r="F27" s="73">
        <f t="shared" si="6"/>
        <v>59802</v>
      </c>
      <c r="G27" s="73">
        <f t="shared" si="7"/>
        <v>51929</v>
      </c>
      <c r="H27" s="73">
        <f t="shared" si="8"/>
        <v>45084</v>
      </c>
      <c r="J27" s="175">
        <v>126301</v>
      </c>
      <c r="K27" s="130">
        <v>114729</v>
      </c>
      <c r="L27" s="130">
        <v>80275</v>
      </c>
      <c r="M27" s="130">
        <v>59802</v>
      </c>
      <c r="N27" s="130">
        <v>51929</v>
      </c>
      <c r="O27" s="176">
        <v>45084</v>
      </c>
      <c r="P27" s="27"/>
      <c r="Q27" s="175">
        <f t="shared" si="9"/>
        <v>126301</v>
      </c>
      <c r="R27" s="130">
        <f t="shared" si="10"/>
        <v>114729</v>
      </c>
      <c r="S27" s="130">
        <f t="shared" si="11"/>
        <v>80275</v>
      </c>
      <c r="T27" s="130">
        <f t="shared" si="12"/>
        <v>59802</v>
      </c>
      <c r="U27" s="130">
        <f t="shared" si="13"/>
        <v>51929</v>
      </c>
      <c r="V27" s="176">
        <f t="shared" si="14"/>
        <v>45084</v>
      </c>
    </row>
    <row r="28" spans="1:22" ht="14" hidden="1" x14ac:dyDescent="0.15">
      <c r="A28" s="25">
        <v>74</v>
      </c>
      <c r="B28" s="26"/>
      <c r="C28" s="73">
        <f t="shared" si="3"/>
        <v>128541</v>
      </c>
      <c r="D28" s="73">
        <f t="shared" si="4"/>
        <v>116760</v>
      </c>
      <c r="E28" s="73">
        <f t="shared" si="5"/>
        <v>81691</v>
      </c>
      <c r="F28" s="73">
        <f t="shared" si="6"/>
        <v>60870</v>
      </c>
      <c r="G28" s="73">
        <f t="shared" si="7"/>
        <v>52849</v>
      </c>
      <c r="H28" s="73">
        <f t="shared" si="8"/>
        <v>45881</v>
      </c>
      <c r="J28" s="175">
        <v>128541</v>
      </c>
      <c r="K28" s="130">
        <v>116760</v>
      </c>
      <c r="L28" s="130">
        <v>81691</v>
      </c>
      <c r="M28" s="130">
        <v>60870</v>
      </c>
      <c r="N28" s="130">
        <v>52849</v>
      </c>
      <c r="O28" s="176">
        <v>45881</v>
      </c>
      <c r="P28" s="27"/>
      <c r="Q28" s="175">
        <f t="shared" si="9"/>
        <v>128541</v>
      </c>
      <c r="R28" s="130">
        <f t="shared" si="10"/>
        <v>116760</v>
      </c>
      <c r="S28" s="130">
        <f t="shared" si="11"/>
        <v>81691</v>
      </c>
      <c r="T28" s="130">
        <f t="shared" si="12"/>
        <v>60870</v>
      </c>
      <c r="U28" s="130">
        <f t="shared" si="13"/>
        <v>52849</v>
      </c>
      <c r="V28" s="176">
        <f t="shared" si="14"/>
        <v>45881</v>
      </c>
    </row>
    <row r="29" spans="1:22" ht="14" hidden="1" x14ac:dyDescent="0.15">
      <c r="A29" s="25">
        <v>75</v>
      </c>
      <c r="B29" s="26" t="s">
        <v>12</v>
      </c>
      <c r="C29" s="73">
        <f t="shared" si="3"/>
        <v>134114</v>
      </c>
      <c r="D29" s="73">
        <f t="shared" si="4"/>
        <v>121843</v>
      </c>
      <c r="E29" s="73">
        <f t="shared" si="5"/>
        <v>85247</v>
      </c>
      <c r="F29" s="73">
        <f t="shared" si="6"/>
        <v>63509</v>
      </c>
      <c r="G29" s="73">
        <f t="shared" si="7"/>
        <v>55150</v>
      </c>
      <c r="H29" s="73">
        <f t="shared" si="8"/>
        <v>47885</v>
      </c>
      <c r="J29" s="175">
        <v>134114</v>
      </c>
      <c r="K29" s="130">
        <v>121843</v>
      </c>
      <c r="L29" s="130">
        <v>85247</v>
      </c>
      <c r="M29" s="130">
        <v>63509</v>
      </c>
      <c r="N29" s="130">
        <v>55150</v>
      </c>
      <c r="O29" s="176">
        <v>47885</v>
      </c>
      <c r="P29" s="27"/>
      <c r="Q29" s="175">
        <f t="shared" si="9"/>
        <v>134114</v>
      </c>
      <c r="R29" s="130">
        <f t="shared" si="10"/>
        <v>121843</v>
      </c>
      <c r="S29" s="130">
        <f t="shared" si="11"/>
        <v>85247</v>
      </c>
      <c r="T29" s="130">
        <f t="shared" si="12"/>
        <v>63509</v>
      </c>
      <c r="U29" s="130">
        <f t="shared" si="13"/>
        <v>55150</v>
      </c>
      <c r="V29" s="176">
        <f t="shared" si="14"/>
        <v>47885</v>
      </c>
    </row>
    <row r="30" spans="1:22" ht="14" hidden="1" x14ac:dyDescent="0.15">
      <c r="A30" s="25">
        <v>1</v>
      </c>
      <c r="B30" s="26" t="s">
        <v>13</v>
      </c>
      <c r="C30" s="73">
        <f t="shared" si="3"/>
        <v>6789</v>
      </c>
      <c r="D30" s="73">
        <f t="shared" si="4"/>
        <v>4200</v>
      </c>
      <c r="E30" s="73">
        <f t="shared" si="5"/>
        <v>3148</v>
      </c>
      <c r="F30" s="73">
        <f t="shared" si="6"/>
        <v>2595</v>
      </c>
      <c r="G30" s="73">
        <f t="shared" si="7"/>
        <v>2136</v>
      </c>
      <c r="H30" s="73">
        <f t="shared" si="8"/>
        <v>1665</v>
      </c>
      <c r="J30" s="175">
        <v>6789</v>
      </c>
      <c r="K30" s="130">
        <v>4200</v>
      </c>
      <c r="L30" s="130">
        <v>3148</v>
      </c>
      <c r="M30" s="130">
        <v>2595</v>
      </c>
      <c r="N30" s="130">
        <v>2136</v>
      </c>
      <c r="O30" s="176">
        <v>1665</v>
      </c>
      <c r="P30" s="27"/>
      <c r="Q30" s="175">
        <f>J30*$P$4</f>
        <v>6789</v>
      </c>
      <c r="R30" s="175">
        <f t="shared" ref="R30:V30" si="15">K30*$P$4</f>
        <v>4200</v>
      </c>
      <c r="S30" s="175">
        <f t="shared" si="15"/>
        <v>3148</v>
      </c>
      <c r="T30" s="175">
        <f t="shared" si="15"/>
        <v>2595</v>
      </c>
      <c r="U30" s="175">
        <f t="shared" si="15"/>
        <v>2136</v>
      </c>
      <c r="V30" s="175">
        <f t="shared" si="15"/>
        <v>1665</v>
      </c>
    </row>
    <row r="31" spans="1:22" ht="14" hidden="1" x14ac:dyDescent="0.15">
      <c r="A31" s="25">
        <v>2</v>
      </c>
      <c r="B31" s="26" t="s">
        <v>1</v>
      </c>
      <c r="C31" s="73">
        <f t="shared" si="3"/>
        <v>10658</v>
      </c>
      <c r="D31" s="73">
        <f t="shared" si="4"/>
        <v>6684</v>
      </c>
      <c r="E31" s="73">
        <f t="shared" si="5"/>
        <v>5020</v>
      </c>
      <c r="F31" s="73">
        <f t="shared" si="6"/>
        <v>4131</v>
      </c>
      <c r="G31" s="73">
        <f t="shared" si="7"/>
        <v>3380</v>
      </c>
      <c r="H31" s="73">
        <f t="shared" si="8"/>
        <v>2632</v>
      </c>
      <c r="J31" s="175">
        <v>10658</v>
      </c>
      <c r="K31" s="130">
        <v>6684</v>
      </c>
      <c r="L31" s="130">
        <v>5020</v>
      </c>
      <c r="M31" s="130">
        <v>4131</v>
      </c>
      <c r="N31" s="130">
        <v>3380</v>
      </c>
      <c r="O31" s="176">
        <v>2632</v>
      </c>
      <c r="P31" s="27"/>
      <c r="Q31" s="175">
        <f t="shared" ref="Q31:Q32" si="16">J31*$P$4</f>
        <v>10658</v>
      </c>
      <c r="R31" s="175">
        <f t="shared" ref="R31:R32" si="17">K31*$P$4</f>
        <v>6684</v>
      </c>
      <c r="S31" s="175">
        <f t="shared" ref="S31:S32" si="18">L31*$P$4</f>
        <v>5020</v>
      </c>
      <c r="T31" s="175">
        <f t="shared" ref="T31:T32" si="19">M31*$P$4</f>
        <v>4131</v>
      </c>
      <c r="U31" s="175">
        <f t="shared" ref="U31:U32" si="20">N31*$P$4</f>
        <v>3380</v>
      </c>
      <c r="V31" s="175">
        <f t="shared" ref="V31:V32" si="21">O31*$P$4</f>
        <v>2632</v>
      </c>
    </row>
    <row r="32" spans="1:22" ht="14" hidden="1" x14ac:dyDescent="0.15">
      <c r="A32" s="25">
        <v>3</v>
      </c>
      <c r="B32" s="26" t="s">
        <v>14</v>
      </c>
      <c r="C32" s="73">
        <f t="shared" si="3"/>
        <v>15516</v>
      </c>
      <c r="D32" s="73">
        <f t="shared" si="4"/>
        <v>9790</v>
      </c>
      <c r="E32" s="73">
        <f t="shared" si="5"/>
        <v>7355</v>
      </c>
      <c r="F32" s="73">
        <f t="shared" si="6"/>
        <v>6046</v>
      </c>
      <c r="G32" s="73">
        <f t="shared" si="7"/>
        <v>4959</v>
      </c>
      <c r="H32" s="73">
        <f t="shared" si="8"/>
        <v>3863</v>
      </c>
      <c r="J32" s="177">
        <v>15516</v>
      </c>
      <c r="K32" s="178">
        <v>9790</v>
      </c>
      <c r="L32" s="178">
        <v>7355</v>
      </c>
      <c r="M32" s="178">
        <v>6046</v>
      </c>
      <c r="N32" s="178">
        <v>4959</v>
      </c>
      <c r="O32" s="179">
        <v>3863</v>
      </c>
      <c r="P32" s="27"/>
      <c r="Q32" s="175">
        <f t="shared" si="16"/>
        <v>15516</v>
      </c>
      <c r="R32" s="175">
        <f t="shared" si="17"/>
        <v>9790</v>
      </c>
      <c r="S32" s="175">
        <f t="shared" si="18"/>
        <v>7355</v>
      </c>
      <c r="T32" s="175">
        <f t="shared" si="19"/>
        <v>6046</v>
      </c>
      <c r="U32" s="175">
        <f t="shared" si="20"/>
        <v>4959</v>
      </c>
      <c r="V32" s="175">
        <f t="shared" si="21"/>
        <v>3863</v>
      </c>
    </row>
    <row r="33" spans="1:19" hidden="1" x14ac:dyDescent="0.15">
      <c r="A33" s="25">
        <v>1</v>
      </c>
      <c r="B33" s="26" t="s">
        <v>3</v>
      </c>
      <c r="C33" s="28">
        <v>0</v>
      </c>
      <c r="D33" s="28">
        <v>0</v>
      </c>
      <c r="E33" s="28">
        <v>0</v>
      </c>
      <c r="F33" s="28">
        <v>258.61500000000001</v>
      </c>
      <c r="G33" s="28">
        <v>258.61500000000001</v>
      </c>
      <c r="H33" s="29">
        <v>258.61500000000001</v>
      </c>
      <c r="J33" s="27"/>
      <c r="K33" s="27"/>
      <c r="L33" s="27"/>
      <c r="M33" s="27"/>
      <c r="N33" s="27"/>
      <c r="O33" s="27"/>
    </row>
    <row r="34" spans="1:19" hidden="1" x14ac:dyDescent="0.15">
      <c r="A34" s="25">
        <v>1</v>
      </c>
      <c r="B34" s="26" t="s">
        <v>2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9">
        <v>0</v>
      </c>
      <c r="J34" s="27"/>
      <c r="K34" s="27"/>
      <c r="L34" s="27"/>
      <c r="M34" s="27"/>
      <c r="N34" s="27"/>
      <c r="O34" s="27"/>
    </row>
    <row r="35" spans="1:19" hidden="1" x14ac:dyDescent="0.15">
      <c r="A35" s="25"/>
      <c r="H35" s="30"/>
    </row>
    <row r="36" spans="1:19" ht="18" hidden="1" x14ac:dyDescent="0.2">
      <c r="A36" s="280" t="s">
        <v>34</v>
      </c>
      <c r="B36" s="281"/>
      <c r="C36" s="281"/>
      <c r="D36" s="281"/>
      <c r="E36" s="281"/>
      <c r="F36" s="281"/>
      <c r="G36" s="281"/>
      <c r="H36" s="282"/>
    </row>
    <row r="37" spans="1:19" hidden="1" x14ac:dyDescent="0.15">
      <c r="A37" s="283" t="s">
        <v>0</v>
      </c>
      <c r="B37" s="284"/>
      <c r="C37" s="284"/>
      <c r="D37" s="284"/>
      <c r="E37" s="284"/>
      <c r="F37" s="284"/>
      <c r="G37" s="284"/>
      <c r="H37" s="22"/>
    </row>
    <row r="38" spans="1:19" hidden="1" x14ac:dyDescent="0.15">
      <c r="A38" s="25" t="s">
        <v>4</v>
      </c>
      <c r="B38" s="16" t="s">
        <v>4</v>
      </c>
      <c r="C38" s="21" t="s">
        <v>28</v>
      </c>
      <c r="D38" s="21" t="s">
        <v>29</v>
      </c>
      <c r="E38" s="21" t="s">
        <v>30</v>
      </c>
      <c r="F38" s="21" t="s">
        <v>31</v>
      </c>
      <c r="G38" s="21" t="s">
        <v>32</v>
      </c>
      <c r="H38" s="22" t="s">
        <v>33</v>
      </c>
    </row>
    <row r="39" spans="1:19" hidden="1" x14ac:dyDescent="0.15">
      <c r="A39" s="25">
        <v>18</v>
      </c>
      <c r="B39" s="26" t="s">
        <v>147</v>
      </c>
      <c r="C39">
        <f>C6*$L$2</f>
        <v>10394.890000000001</v>
      </c>
      <c r="D39">
        <f t="shared" ref="D39:H39" si="22">D6*$L$2</f>
        <v>6412.47</v>
      </c>
      <c r="E39">
        <f t="shared" si="22"/>
        <v>4314.7300000000005</v>
      </c>
      <c r="F39">
        <f t="shared" si="22"/>
        <v>3079.3</v>
      </c>
      <c r="G39">
        <f t="shared" si="22"/>
        <v>2129.0100000000002</v>
      </c>
      <c r="H39">
        <f t="shared" si="22"/>
        <v>1675.8600000000001</v>
      </c>
      <c r="I39" s="129"/>
      <c r="J39" s="129"/>
      <c r="K39" s="129"/>
      <c r="L39" s="129"/>
      <c r="M39" s="129"/>
      <c r="N39" s="129"/>
      <c r="O39" s="27"/>
      <c r="P39" s="27"/>
      <c r="Q39" s="27"/>
      <c r="R39" s="27"/>
      <c r="S39" s="27"/>
    </row>
    <row r="40" spans="1:19" hidden="1" x14ac:dyDescent="0.15">
      <c r="A40" s="25">
        <v>25</v>
      </c>
      <c r="B40" s="26" t="s">
        <v>5</v>
      </c>
      <c r="C40">
        <f t="shared" ref="C40:H65" si="23">C7*$L$2</f>
        <v>10911.640000000001</v>
      </c>
      <c r="D40">
        <f t="shared" si="23"/>
        <v>6725.7000000000007</v>
      </c>
      <c r="E40">
        <f t="shared" si="23"/>
        <v>4768.9400000000005</v>
      </c>
      <c r="F40">
        <f t="shared" si="23"/>
        <v>3414.26</v>
      </c>
      <c r="G40">
        <f t="shared" si="23"/>
        <v>2359.56</v>
      </c>
      <c r="H40">
        <f t="shared" si="23"/>
        <v>1857.1200000000001</v>
      </c>
      <c r="I40" s="129"/>
      <c r="J40" s="129"/>
      <c r="K40" s="129"/>
      <c r="L40" s="129"/>
      <c r="M40" s="129"/>
      <c r="N40" s="129"/>
      <c r="O40" s="27"/>
      <c r="P40" s="27"/>
      <c r="Q40" s="27"/>
      <c r="R40" s="27"/>
      <c r="S40" s="27"/>
    </row>
    <row r="41" spans="1:19" hidden="1" x14ac:dyDescent="0.15">
      <c r="A41" s="25">
        <v>30</v>
      </c>
      <c r="B41" s="26" t="s">
        <v>6</v>
      </c>
      <c r="C41">
        <f t="shared" si="23"/>
        <v>11277.87</v>
      </c>
      <c r="D41">
        <f t="shared" si="23"/>
        <v>6992.8200000000006</v>
      </c>
      <c r="E41">
        <f t="shared" si="23"/>
        <v>5115.5600000000004</v>
      </c>
      <c r="F41">
        <f t="shared" si="23"/>
        <v>3818.65</v>
      </c>
      <c r="G41">
        <f t="shared" si="23"/>
        <v>2827.02</v>
      </c>
      <c r="H41">
        <f t="shared" si="23"/>
        <v>2227.59</v>
      </c>
      <c r="I41" s="129"/>
      <c r="J41" s="129"/>
      <c r="K41" s="129"/>
      <c r="L41" s="129"/>
      <c r="M41" s="129"/>
      <c r="N41" s="129"/>
      <c r="O41" s="27"/>
      <c r="P41" s="27"/>
      <c r="Q41" s="27"/>
      <c r="R41" s="27"/>
      <c r="S41" s="27"/>
    </row>
    <row r="42" spans="1:19" hidden="1" x14ac:dyDescent="0.15">
      <c r="A42" s="25">
        <v>35</v>
      </c>
      <c r="B42" s="26" t="s">
        <v>7</v>
      </c>
      <c r="C42">
        <f t="shared" si="23"/>
        <v>12610.820000000002</v>
      </c>
      <c r="D42">
        <f t="shared" si="23"/>
        <v>7833.93</v>
      </c>
      <c r="E42">
        <f t="shared" si="23"/>
        <v>5725.06</v>
      </c>
      <c r="F42">
        <f t="shared" si="23"/>
        <v>4276.5700000000006</v>
      </c>
      <c r="G42">
        <f t="shared" si="23"/>
        <v>3169.4</v>
      </c>
      <c r="H42">
        <f t="shared" si="23"/>
        <v>2497.8900000000003</v>
      </c>
      <c r="I42" s="129"/>
      <c r="J42" s="129"/>
      <c r="K42" s="129"/>
      <c r="L42" s="129"/>
      <c r="M42" s="129"/>
      <c r="N42" s="129"/>
      <c r="O42" s="27"/>
      <c r="P42" s="27"/>
      <c r="Q42" s="27"/>
      <c r="R42" s="27"/>
      <c r="S42" s="27"/>
    </row>
    <row r="43" spans="1:19" hidden="1" x14ac:dyDescent="0.15">
      <c r="A43" s="25">
        <v>40</v>
      </c>
      <c r="B43" s="26" t="s">
        <v>8</v>
      </c>
      <c r="C43">
        <f t="shared" si="23"/>
        <v>15081.68</v>
      </c>
      <c r="D43">
        <f t="shared" si="23"/>
        <v>9384.18</v>
      </c>
      <c r="E43">
        <f t="shared" si="23"/>
        <v>6473.42</v>
      </c>
      <c r="F43">
        <f t="shared" si="23"/>
        <v>4907.8</v>
      </c>
      <c r="G43">
        <f t="shared" si="23"/>
        <v>3598.17</v>
      </c>
      <c r="H43">
        <f t="shared" si="23"/>
        <v>2833.9100000000003</v>
      </c>
      <c r="I43" s="129"/>
      <c r="J43" s="129"/>
      <c r="K43" s="129"/>
      <c r="L43" s="129"/>
      <c r="M43" s="129"/>
      <c r="N43" s="129"/>
      <c r="O43" s="27"/>
      <c r="P43" s="27"/>
      <c r="Q43" s="27"/>
      <c r="R43" s="27"/>
      <c r="S43" s="27"/>
    </row>
    <row r="44" spans="1:19" hidden="1" x14ac:dyDescent="0.15">
      <c r="A44" s="25">
        <v>45</v>
      </c>
      <c r="B44" s="26" t="s">
        <v>9</v>
      </c>
      <c r="C44">
        <f t="shared" si="23"/>
        <v>16836.510000000002</v>
      </c>
      <c r="D44">
        <f t="shared" si="23"/>
        <v>10488.7</v>
      </c>
      <c r="E44">
        <f t="shared" si="23"/>
        <v>7233.97</v>
      </c>
      <c r="F44">
        <f t="shared" si="23"/>
        <v>5487.62</v>
      </c>
      <c r="G44">
        <f t="shared" si="23"/>
        <v>4020.5800000000004</v>
      </c>
      <c r="H44">
        <f t="shared" si="23"/>
        <v>3168.8700000000003</v>
      </c>
      <c r="I44" s="129"/>
      <c r="J44" s="129"/>
      <c r="K44" s="129"/>
      <c r="L44" s="129"/>
      <c r="M44" s="129"/>
      <c r="N44" s="129"/>
      <c r="O44" s="27"/>
      <c r="P44" s="27"/>
      <c r="Q44" s="27"/>
      <c r="R44" s="27"/>
      <c r="S44" s="27"/>
    </row>
    <row r="45" spans="1:19" hidden="1" x14ac:dyDescent="0.15">
      <c r="A45" s="25">
        <v>50</v>
      </c>
      <c r="B45" s="26" t="s">
        <v>10</v>
      </c>
      <c r="C45">
        <f t="shared" si="23"/>
        <v>22593.9</v>
      </c>
      <c r="D45">
        <f t="shared" si="23"/>
        <v>13854.730000000001</v>
      </c>
      <c r="E45">
        <f t="shared" si="23"/>
        <v>9794.93</v>
      </c>
      <c r="F45">
        <f t="shared" si="23"/>
        <v>7388.7300000000005</v>
      </c>
      <c r="G45">
        <f t="shared" si="23"/>
        <v>5864.9800000000005</v>
      </c>
      <c r="H45">
        <f t="shared" si="23"/>
        <v>4624.7800000000007</v>
      </c>
      <c r="I45" s="129"/>
      <c r="J45" s="129"/>
      <c r="K45" s="129"/>
      <c r="L45" s="129"/>
      <c r="M45" s="129"/>
      <c r="N45" s="129"/>
      <c r="O45" s="27"/>
      <c r="P45" s="27"/>
      <c r="Q45" s="27"/>
      <c r="R45" s="27"/>
      <c r="S45" s="27"/>
    </row>
    <row r="46" spans="1:19" hidden="1" x14ac:dyDescent="0.15">
      <c r="A46" s="25">
        <v>55</v>
      </c>
      <c r="B46" s="26" t="s">
        <v>11</v>
      </c>
      <c r="C46">
        <f t="shared" si="23"/>
        <v>24031.260000000002</v>
      </c>
      <c r="D46">
        <f t="shared" si="23"/>
        <v>14740.36</v>
      </c>
      <c r="E46">
        <f t="shared" si="23"/>
        <v>10426.69</v>
      </c>
      <c r="F46">
        <f t="shared" si="23"/>
        <v>7864.14</v>
      </c>
      <c r="G46">
        <f t="shared" si="23"/>
        <v>6239.6900000000005</v>
      </c>
      <c r="H46">
        <f t="shared" si="23"/>
        <v>4922.1100000000006</v>
      </c>
      <c r="I46" s="129"/>
      <c r="J46" s="129"/>
      <c r="K46" s="129"/>
      <c r="L46" s="129"/>
      <c r="M46" s="129"/>
      <c r="N46" s="129"/>
      <c r="O46" s="27"/>
      <c r="P46" s="27"/>
      <c r="Q46" s="27"/>
      <c r="R46" s="27"/>
      <c r="S46" s="27"/>
    </row>
    <row r="47" spans="1:19" hidden="1" x14ac:dyDescent="0.15">
      <c r="A47" s="25">
        <v>60</v>
      </c>
      <c r="B47" s="26"/>
      <c r="C47">
        <f t="shared" si="23"/>
        <v>25558.190000000002</v>
      </c>
      <c r="D47">
        <f t="shared" si="23"/>
        <v>16058.470000000001</v>
      </c>
      <c r="E47">
        <f t="shared" si="23"/>
        <v>11374.86</v>
      </c>
      <c r="F47">
        <f t="shared" si="23"/>
        <v>9046.0400000000009</v>
      </c>
      <c r="G47">
        <f t="shared" si="23"/>
        <v>7514.8700000000008</v>
      </c>
      <c r="H47">
        <f t="shared" si="23"/>
        <v>6114.6100000000006</v>
      </c>
      <c r="I47" s="129"/>
      <c r="J47" s="129"/>
      <c r="K47" s="129"/>
      <c r="L47" s="129"/>
      <c r="M47" s="129"/>
      <c r="N47" s="129"/>
      <c r="O47" s="27"/>
      <c r="P47" s="27"/>
      <c r="Q47" s="27"/>
      <c r="R47" s="27"/>
      <c r="S47" s="27"/>
    </row>
    <row r="48" spans="1:19" hidden="1" x14ac:dyDescent="0.15">
      <c r="A48" s="25">
        <v>61</v>
      </c>
      <c r="B48" s="26"/>
      <c r="C48">
        <f t="shared" si="23"/>
        <v>27880.65</v>
      </c>
      <c r="D48">
        <f t="shared" si="23"/>
        <v>17524.98</v>
      </c>
      <c r="E48">
        <f t="shared" si="23"/>
        <v>12411.01</v>
      </c>
      <c r="F48">
        <f t="shared" si="23"/>
        <v>9868.07</v>
      </c>
      <c r="G48">
        <f t="shared" si="23"/>
        <v>8207.58</v>
      </c>
      <c r="H48">
        <f t="shared" si="23"/>
        <v>6674.8200000000006</v>
      </c>
      <c r="I48" s="129"/>
      <c r="J48" s="129"/>
      <c r="K48" s="129"/>
      <c r="L48" s="129"/>
      <c r="M48" s="129"/>
      <c r="N48" s="129"/>
      <c r="O48" s="27"/>
      <c r="P48" s="27"/>
      <c r="Q48" s="27"/>
      <c r="R48" s="27"/>
      <c r="S48" s="27"/>
    </row>
    <row r="49" spans="1:19" hidden="1" x14ac:dyDescent="0.15">
      <c r="A49" s="25">
        <v>62</v>
      </c>
      <c r="B49" s="26"/>
      <c r="C49">
        <f t="shared" si="23"/>
        <v>30505.74</v>
      </c>
      <c r="D49">
        <f t="shared" si="23"/>
        <v>19184.940000000002</v>
      </c>
      <c r="E49">
        <f t="shared" si="23"/>
        <v>13595.560000000001</v>
      </c>
      <c r="F49">
        <f t="shared" si="23"/>
        <v>10804.58</v>
      </c>
      <c r="G49">
        <f t="shared" si="23"/>
        <v>8981.380000000001</v>
      </c>
      <c r="H49">
        <f t="shared" si="23"/>
        <v>7308.7000000000007</v>
      </c>
      <c r="I49" s="129"/>
      <c r="J49" s="129"/>
      <c r="K49" s="129"/>
      <c r="L49" s="129"/>
      <c r="M49" s="129"/>
      <c r="N49" s="129"/>
      <c r="O49" s="27"/>
      <c r="P49" s="27"/>
      <c r="Q49" s="27"/>
      <c r="R49" s="27"/>
      <c r="S49" s="27"/>
    </row>
    <row r="50" spans="1:19" hidden="1" x14ac:dyDescent="0.15">
      <c r="A50" s="25">
        <v>63</v>
      </c>
      <c r="B50" s="26"/>
      <c r="C50">
        <f t="shared" si="23"/>
        <v>32421.16</v>
      </c>
      <c r="D50">
        <f t="shared" si="23"/>
        <v>20400.23</v>
      </c>
      <c r="E50">
        <f t="shared" si="23"/>
        <v>14454.16</v>
      </c>
      <c r="F50">
        <f t="shared" si="23"/>
        <v>11487.220000000001</v>
      </c>
      <c r="G50">
        <f t="shared" si="23"/>
        <v>9553.7800000000007</v>
      </c>
      <c r="H50">
        <f t="shared" si="23"/>
        <v>7770.3300000000008</v>
      </c>
      <c r="I50" s="129"/>
      <c r="J50" s="129"/>
      <c r="K50" s="129"/>
      <c r="L50" s="129"/>
      <c r="M50" s="129"/>
      <c r="N50" s="129"/>
      <c r="O50" s="27"/>
      <c r="P50" s="27"/>
      <c r="Q50" s="27"/>
      <c r="R50" s="27"/>
      <c r="S50" s="27"/>
    </row>
    <row r="51" spans="1:19" hidden="1" x14ac:dyDescent="0.15">
      <c r="A51" s="25">
        <v>64</v>
      </c>
      <c r="B51" s="26"/>
      <c r="C51">
        <f t="shared" si="23"/>
        <v>35064.270000000004</v>
      </c>
      <c r="D51">
        <f t="shared" si="23"/>
        <v>22067.08</v>
      </c>
      <c r="E51">
        <f t="shared" si="23"/>
        <v>15644.01</v>
      </c>
      <c r="F51">
        <f t="shared" si="23"/>
        <v>12431.68</v>
      </c>
      <c r="G51">
        <f t="shared" si="23"/>
        <v>10333.94</v>
      </c>
      <c r="H51">
        <f t="shared" si="23"/>
        <v>8407.92</v>
      </c>
      <c r="I51" s="129"/>
      <c r="J51" s="129"/>
      <c r="K51" s="129"/>
      <c r="L51" s="129"/>
      <c r="M51" s="129"/>
      <c r="N51" s="129"/>
      <c r="O51" s="27"/>
      <c r="P51" s="27"/>
      <c r="Q51" s="27"/>
      <c r="R51" s="27"/>
      <c r="S51" s="27"/>
    </row>
    <row r="52" spans="1:19" hidden="1" x14ac:dyDescent="0.15">
      <c r="A52" s="25">
        <v>65</v>
      </c>
      <c r="B52" s="26"/>
      <c r="C52">
        <f t="shared" si="23"/>
        <v>36741.19</v>
      </c>
      <c r="D52">
        <f t="shared" si="23"/>
        <v>28849.49</v>
      </c>
      <c r="E52">
        <f t="shared" si="23"/>
        <v>20400.23</v>
      </c>
      <c r="F52">
        <f t="shared" si="23"/>
        <v>15717.68</v>
      </c>
      <c r="G52">
        <f t="shared" si="23"/>
        <v>13785.300000000001</v>
      </c>
      <c r="H52">
        <f t="shared" si="23"/>
        <v>11856.1</v>
      </c>
      <c r="I52" s="129"/>
      <c r="J52" s="129"/>
      <c r="K52" s="129"/>
      <c r="L52" s="129"/>
      <c r="M52" s="129"/>
      <c r="N52" s="129"/>
      <c r="O52" s="27"/>
      <c r="P52" s="27"/>
      <c r="Q52" s="27"/>
      <c r="R52" s="27"/>
      <c r="S52" s="27"/>
    </row>
    <row r="53" spans="1:19" hidden="1" x14ac:dyDescent="0.15">
      <c r="A53" s="25">
        <v>66</v>
      </c>
      <c r="B53" s="26"/>
      <c r="C53">
        <f t="shared" si="23"/>
        <v>38410.69</v>
      </c>
      <c r="D53">
        <f t="shared" si="23"/>
        <v>33511.370000000003</v>
      </c>
      <c r="E53">
        <f t="shared" si="23"/>
        <v>23701.600000000002</v>
      </c>
      <c r="F53">
        <f t="shared" si="23"/>
        <v>18263.8</v>
      </c>
      <c r="G53">
        <f t="shared" si="23"/>
        <v>16020.84</v>
      </c>
      <c r="H53">
        <f t="shared" si="23"/>
        <v>13773.11</v>
      </c>
      <c r="I53" s="129"/>
      <c r="J53" s="129"/>
      <c r="K53" s="129"/>
      <c r="L53" s="129"/>
      <c r="M53" s="129"/>
      <c r="N53" s="129"/>
      <c r="O53" s="27"/>
      <c r="P53" s="27"/>
      <c r="Q53" s="27"/>
      <c r="R53" s="27"/>
      <c r="S53" s="27"/>
    </row>
    <row r="54" spans="1:19" hidden="1" x14ac:dyDescent="0.15">
      <c r="A54" s="25">
        <v>67</v>
      </c>
      <c r="B54" s="26"/>
      <c r="C54">
        <f t="shared" si="23"/>
        <v>41938.370000000003</v>
      </c>
      <c r="D54">
        <f t="shared" si="23"/>
        <v>36603.919999999998</v>
      </c>
      <c r="E54">
        <f t="shared" si="23"/>
        <v>25888.91</v>
      </c>
      <c r="F54">
        <f t="shared" si="23"/>
        <v>19947.61</v>
      </c>
      <c r="G54">
        <f t="shared" si="23"/>
        <v>17493.18</v>
      </c>
      <c r="H54">
        <f t="shared" si="23"/>
        <v>15046.7</v>
      </c>
      <c r="I54" s="129"/>
      <c r="J54" s="129"/>
      <c r="K54" s="129"/>
      <c r="L54" s="129"/>
      <c r="M54" s="129"/>
      <c r="N54" s="129"/>
      <c r="O54" s="27"/>
      <c r="P54" s="27"/>
      <c r="Q54" s="27"/>
      <c r="R54" s="27"/>
      <c r="S54" s="27"/>
    </row>
    <row r="55" spans="1:19" hidden="1" x14ac:dyDescent="0.15">
      <c r="A55" s="25">
        <v>68</v>
      </c>
      <c r="B55" s="26"/>
      <c r="C55">
        <f t="shared" si="23"/>
        <v>46428</v>
      </c>
      <c r="D55">
        <f t="shared" si="23"/>
        <v>40529.1</v>
      </c>
      <c r="E55">
        <f t="shared" si="23"/>
        <v>28663.99</v>
      </c>
      <c r="F55">
        <f t="shared" si="23"/>
        <v>22089.34</v>
      </c>
      <c r="G55">
        <f t="shared" si="23"/>
        <v>19373.620000000003</v>
      </c>
      <c r="H55">
        <f t="shared" si="23"/>
        <v>16658.43</v>
      </c>
      <c r="I55" s="129"/>
      <c r="J55" s="129"/>
      <c r="K55" s="129"/>
      <c r="L55" s="129"/>
      <c r="M55" s="129"/>
      <c r="N55" s="129"/>
      <c r="O55" s="27"/>
      <c r="P55" s="27"/>
      <c r="Q55" s="27"/>
      <c r="R55" s="27"/>
      <c r="S55" s="27"/>
    </row>
    <row r="56" spans="1:19" hidden="1" x14ac:dyDescent="0.15">
      <c r="A56" s="25">
        <v>69</v>
      </c>
      <c r="B56" s="26"/>
      <c r="C56">
        <f t="shared" si="23"/>
        <v>51063.380000000005</v>
      </c>
      <c r="D56">
        <f t="shared" si="23"/>
        <v>44593.670000000006</v>
      </c>
      <c r="E56">
        <f t="shared" si="23"/>
        <v>31535</v>
      </c>
      <c r="F56">
        <f t="shared" si="23"/>
        <v>24305.27</v>
      </c>
      <c r="G56">
        <f t="shared" si="23"/>
        <v>19497.64</v>
      </c>
      <c r="H56">
        <f t="shared" si="23"/>
        <v>18331.64</v>
      </c>
      <c r="I56" s="129"/>
      <c r="J56" s="129"/>
      <c r="K56" s="129"/>
      <c r="L56" s="129"/>
      <c r="M56" s="129"/>
      <c r="N56" s="129"/>
      <c r="O56" s="27"/>
      <c r="P56" s="27"/>
      <c r="Q56" s="27"/>
      <c r="R56" s="27"/>
      <c r="S56" s="27"/>
    </row>
    <row r="57" spans="1:19" hidden="1" x14ac:dyDescent="0.15">
      <c r="A57" s="25">
        <v>70</v>
      </c>
      <c r="B57" s="26"/>
      <c r="C57">
        <f t="shared" si="23"/>
        <v>60434.310000000005</v>
      </c>
      <c r="D57">
        <f t="shared" si="23"/>
        <v>54879.91</v>
      </c>
      <c r="E57">
        <f t="shared" si="23"/>
        <v>38397.97</v>
      </c>
      <c r="F57">
        <f t="shared" si="23"/>
        <v>28610.460000000003</v>
      </c>
      <c r="G57">
        <f t="shared" si="23"/>
        <v>24838.45</v>
      </c>
      <c r="H57">
        <f t="shared" si="23"/>
        <v>21565.170000000002</v>
      </c>
      <c r="I57" s="129"/>
      <c r="J57" s="129"/>
      <c r="K57" s="129"/>
      <c r="L57" s="129"/>
      <c r="M57" s="129"/>
      <c r="N57" s="129"/>
      <c r="O57" s="27"/>
      <c r="P57" s="27"/>
      <c r="Q57" s="27"/>
      <c r="R57" s="27"/>
      <c r="S57" s="27"/>
    </row>
    <row r="58" spans="1:19" hidden="1" x14ac:dyDescent="0.15">
      <c r="A58" s="25">
        <v>71</v>
      </c>
      <c r="B58" s="26"/>
      <c r="C58">
        <f t="shared" si="23"/>
        <v>62794.400000000001</v>
      </c>
      <c r="D58">
        <f t="shared" si="23"/>
        <v>57037.01</v>
      </c>
      <c r="E58">
        <f t="shared" si="23"/>
        <v>39909</v>
      </c>
      <c r="F58">
        <f t="shared" si="23"/>
        <v>29732.47</v>
      </c>
      <c r="G58">
        <f t="shared" si="23"/>
        <v>25815.24</v>
      </c>
      <c r="H58">
        <f t="shared" si="23"/>
        <v>22414.23</v>
      </c>
      <c r="I58" s="129"/>
      <c r="J58" s="129"/>
      <c r="K58" s="129"/>
      <c r="L58" s="129"/>
      <c r="M58" s="129"/>
      <c r="N58" s="129"/>
      <c r="O58" s="27"/>
      <c r="P58" s="27"/>
      <c r="Q58" s="27"/>
      <c r="R58" s="27"/>
      <c r="S58" s="27"/>
    </row>
    <row r="59" spans="1:19" hidden="1" x14ac:dyDescent="0.15">
      <c r="A59" s="25">
        <v>72</v>
      </c>
      <c r="B59" s="26"/>
      <c r="C59">
        <f t="shared" si="23"/>
        <v>64569.9</v>
      </c>
      <c r="D59">
        <f t="shared" si="23"/>
        <v>58652.98</v>
      </c>
      <c r="E59">
        <f t="shared" si="23"/>
        <v>41035.78</v>
      </c>
      <c r="F59">
        <f t="shared" si="23"/>
        <v>30572.52</v>
      </c>
      <c r="G59">
        <f t="shared" si="23"/>
        <v>26546.11</v>
      </c>
      <c r="H59">
        <f t="shared" si="23"/>
        <v>23046.52</v>
      </c>
      <c r="I59" s="129"/>
      <c r="J59" s="129"/>
      <c r="K59" s="129"/>
      <c r="L59" s="129"/>
      <c r="M59" s="129"/>
      <c r="N59" s="129"/>
      <c r="O59" s="27"/>
      <c r="P59" s="27"/>
      <c r="Q59" s="27"/>
      <c r="R59" s="27"/>
      <c r="S59" s="27"/>
    </row>
    <row r="60" spans="1:19" hidden="1" x14ac:dyDescent="0.15">
      <c r="A60" s="25">
        <v>73</v>
      </c>
      <c r="B60" s="26"/>
      <c r="C60">
        <f t="shared" si="23"/>
        <v>66939.53</v>
      </c>
      <c r="D60">
        <f t="shared" si="23"/>
        <v>60806.37</v>
      </c>
      <c r="E60">
        <f t="shared" si="23"/>
        <v>42545.75</v>
      </c>
      <c r="F60">
        <f t="shared" si="23"/>
        <v>31695.06</v>
      </c>
      <c r="G60">
        <f t="shared" si="23"/>
        <v>27522.370000000003</v>
      </c>
      <c r="H60">
        <f t="shared" si="23"/>
        <v>23894.52</v>
      </c>
      <c r="I60" s="129"/>
      <c r="J60" s="129"/>
      <c r="K60" s="129"/>
      <c r="L60" s="129"/>
      <c r="M60" s="129"/>
      <c r="N60" s="129"/>
      <c r="O60" s="27"/>
      <c r="P60" s="27"/>
      <c r="Q60" s="27"/>
      <c r="R60" s="27"/>
      <c r="S60" s="27"/>
    </row>
    <row r="61" spans="1:19" hidden="1" x14ac:dyDescent="0.15">
      <c r="A61" s="25">
        <v>74</v>
      </c>
      <c r="B61" s="26"/>
      <c r="C61">
        <f t="shared" si="23"/>
        <v>68126.73000000001</v>
      </c>
      <c r="D61">
        <f t="shared" si="23"/>
        <v>61882.8</v>
      </c>
      <c r="E61">
        <f t="shared" si="23"/>
        <v>43296.23</v>
      </c>
      <c r="F61">
        <f t="shared" si="23"/>
        <v>32261.100000000002</v>
      </c>
      <c r="G61">
        <f t="shared" si="23"/>
        <v>28009.97</v>
      </c>
      <c r="H61">
        <f t="shared" si="23"/>
        <v>24316.93</v>
      </c>
      <c r="I61" s="129"/>
      <c r="J61" s="129"/>
      <c r="K61" s="129"/>
      <c r="L61" s="129"/>
      <c r="M61" s="129"/>
      <c r="N61" s="129"/>
      <c r="O61" s="27"/>
      <c r="P61" s="27"/>
      <c r="Q61" s="27"/>
      <c r="R61" s="27"/>
      <c r="S61" s="27"/>
    </row>
    <row r="62" spans="1:19" hidden="1" x14ac:dyDescent="0.15">
      <c r="A62" s="25">
        <v>75</v>
      </c>
      <c r="B62" s="26" t="s">
        <v>12</v>
      </c>
      <c r="C62">
        <f t="shared" si="23"/>
        <v>71080.42</v>
      </c>
      <c r="D62">
        <f t="shared" si="23"/>
        <v>64576.79</v>
      </c>
      <c r="E62">
        <f t="shared" si="23"/>
        <v>45180.91</v>
      </c>
      <c r="F62">
        <f t="shared" si="23"/>
        <v>33659.770000000004</v>
      </c>
      <c r="G62">
        <f t="shared" si="23"/>
        <v>29229.5</v>
      </c>
      <c r="H62">
        <f t="shared" si="23"/>
        <v>25379.050000000003</v>
      </c>
      <c r="I62" s="129"/>
      <c r="J62" s="129"/>
      <c r="K62" s="129"/>
      <c r="L62" s="129"/>
      <c r="M62" s="129"/>
      <c r="N62" s="129"/>
      <c r="O62" s="27"/>
      <c r="P62" s="27"/>
      <c r="Q62" s="27"/>
      <c r="R62" s="27"/>
      <c r="S62" s="27"/>
    </row>
    <row r="63" spans="1:19" hidden="1" x14ac:dyDescent="0.15">
      <c r="A63" s="25">
        <v>1</v>
      </c>
      <c r="B63" s="26" t="s">
        <v>13</v>
      </c>
      <c r="C63">
        <f t="shared" si="23"/>
        <v>3598.17</v>
      </c>
      <c r="D63">
        <f t="shared" si="23"/>
        <v>2226</v>
      </c>
      <c r="E63">
        <f t="shared" si="23"/>
        <v>1668.44</v>
      </c>
      <c r="F63">
        <f t="shared" si="23"/>
        <v>1375.3500000000001</v>
      </c>
      <c r="G63">
        <f t="shared" si="23"/>
        <v>1132.0800000000002</v>
      </c>
      <c r="H63">
        <f t="shared" si="23"/>
        <v>882.45</v>
      </c>
      <c r="I63" s="129"/>
      <c r="J63" s="129"/>
      <c r="K63" s="129"/>
      <c r="L63" s="129"/>
      <c r="M63" s="129"/>
      <c r="N63" s="129"/>
      <c r="O63" s="27"/>
      <c r="P63" s="27"/>
      <c r="Q63" s="27"/>
      <c r="R63" s="27"/>
      <c r="S63" s="27"/>
    </row>
    <row r="64" spans="1:19" hidden="1" x14ac:dyDescent="0.15">
      <c r="A64" s="25">
        <v>2</v>
      </c>
      <c r="B64" s="26" t="s">
        <v>1</v>
      </c>
      <c r="C64">
        <f t="shared" si="23"/>
        <v>5648.7400000000007</v>
      </c>
      <c r="D64">
        <f t="shared" si="23"/>
        <v>3542.52</v>
      </c>
      <c r="E64">
        <f t="shared" si="23"/>
        <v>2660.6</v>
      </c>
      <c r="F64">
        <f t="shared" si="23"/>
        <v>2189.4300000000003</v>
      </c>
      <c r="G64">
        <f t="shared" si="23"/>
        <v>1791.4</v>
      </c>
      <c r="H64">
        <f t="shared" si="23"/>
        <v>1394.96</v>
      </c>
      <c r="I64" s="129"/>
      <c r="J64" s="129"/>
      <c r="K64" s="129"/>
      <c r="L64" s="129"/>
      <c r="M64" s="129"/>
      <c r="N64" s="129"/>
      <c r="O64" s="27"/>
      <c r="P64" s="27"/>
      <c r="Q64" s="27"/>
      <c r="R64" s="27"/>
      <c r="S64" s="27"/>
    </row>
    <row r="65" spans="1:22" hidden="1" x14ac:dyDescent="0.15">
      <c r="A65" s="25">
        <v>3</v>
      </c>
      <c r="B65" s="26" t="s">
        <v>14</v>
      </c>
      <c r="C65">
        <f t="shared" si="23"/>
        <v>8223.48</v>
      </c>
      <c r="D65">
        <f t="shared" si="23"/>
        <v>5188.7</v>
      </c>
      <c r="E65">
        <f t="shared" si="23"/>
        <v>3898.15</v>
      </c>
      <c r="F65">
        <f t="shared" si="23"/>
        <v>3204.38</v>
      </c>
      <c r="G65">
        <f t="shared" si="23"/>
        <v>2628.27</v>
      </c>
      <c r="H65">
        <f t="shared" si="23"/>
        <v>2047.39</v>
      </c>
      <c r="I65" s="129"/>
      <c r="J65" s="129"/>
      <c r="K65" s="129"/>
      <c r="L65" s="129"/>
      <c r="M65" s="129"/>
      <c r="N65" s="129"/>
      <c r="O65" s="27"/>
      <c r="P65" s="27"/>
      <c r="Q65" s="27"/>
      <c r="R65" s="27"/>
      <c r="S65" s="27"/>
    </row>
    <row r="66" spans="1:22" hidden="1" x14ac:dyDescent="0.15">
      <c r="A66" s="25">
        <v>1</v>
      </c>
      <c r="B66" s="26" t="s">
        <v>3</v>
      </c>
      <c r="C66" s="28">
        <v>0</v>
      </c>
      <c r="D66" s="28">
        <v>0</v>
      </c>
      <c r="E66" s="28">
        <v>0</v>
      </c>
      <c r="F66" s="28">
        <v>137.07</v>
      </c>
      <c r="G66" s="28">
        <v>137.07</v>
      </c>
      <c r="H66" s="29">
        <v>137.07</v>
      </c>
    </row>
    <row r="67" spans="1:22" ht="14" hidden="1" thickBot="1" x14ac:dyDescent="0.2">
      <c r="A67" s="31">
        <v>1</v>
      </c>
      <c r="B67" s="32" t="s">
        <v>2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4">
        <v>0</v>
      </c>
    </row>
    <row r="68" spans="1:22" ht="14" hidden="1" thickBot="1" x14ac:dyDescent="0.2"/>
    <row r="69" spans="1:22" ht="18" hidden="1" x14ac:dyDescent="0.2">
      <c r="A69" s="277" t="s">
        <v>36</v>
      </c>
      <c r="B69" s="278"/>
      <c r="C69" s="278"/>
      <c r="D69" s="278"/>
      <c r="E69" s="278"/>
      <c r="F69" s="278"/>
      <c r="G69" s="278"/>
      <c r="H69" s="279"/>
    </row>
    <row r="70" spans="1:22" ht="18" hidden="1" x14ac:dyDescent="0.2">
      <c r="A70" s="280" t="s">
        <v>27</v>
      </c>
      <c r="B70" s="281"/>
      <c r="C70" s="281"/>
      <c r="D70" s="281"/>
      <c r="E70" s="281"/>
      <c r="F70" s="281"/>
      <c r="G70" s="281"/>
      <c r="H70" s="282"/>
    </row>
    <row r="71" spans="1:22" hidden="1" x14ac:dyDescent="0.15">
      <c r="A71" s="283" t="s">
        <v>0</v>
      </c>
      <c r="B71" s="284"/>
      <c r="C71" s="284"/>
      <c r="D71" s="284"/>
      <c r="E71" s="284"/>
      <c r="F71" s="284"/>
      <c r="G71" s="284"/>
      <c r="H71" s="22"/>
    </row>
    <row r="72" spans="1:22" hidden="1" x14ac:dyDescent="0.15">
      <c r="A72" s="25" t="s">
        <v>4</v>
      </c>
      <c r="B72" s="16" t="s">
        <v>4</v>
      </c>
      <c r="C72" s="21" t="s">
        <v>37</v>
      </c>
      <c r="D72" s="21" t="s">
        <v>38</v>
      </c>
      <c r="E72" s="21" t="s">
        <v>39</v>
      </c>
      <c r="F72" s="21" t="s">
        <v>40</v>
      </c>
      <c r="G72" s="21" t="s">
        <v>41</v>
      </c>
      <c r="H72" s="17" t="s">
        <v>42</v>
      </c>
      <c r="J72" s="21" t="s">
        <v>197</v>
      </c>
      <c r="Q72" s="16" t="s">
        <v>198</v>
      </c>
    </row>
    <row r="73" spans="1:22" ht="14" hidden="1" x14ac:dyDescent="0.15">
      <c r="A73" s="25">
        <v>18</v>
      </c>
      <c r="B73" s="26" t="s">
        <v>147</v>
      </c>
      <c r="C73" s="73">
        <f>Q73</f>
        <v>14310</v>
      </c>
      <c r="D73" s="73">
        <f t="shared" ref="D73:H73" si="24">R73</f>
        <v>8810</v>
      </c>
      <c r="E73" s="73">
        <f t="shared" si="24"/>
        <v>5916</v>
      </c>
      <c r="F73" s="73">
        <f t="shared" si="24"/>
        <v>4220</v>
      </c>
      <c r="G73" s="73">
        <f t="shared" si="24"/>
        <v>2906</v>
      </c>
      <c r="H73" s="73">
        <f t="shared" si="24"/>
        <v>2279</v>
      </c>
      <c r="J73" s="172">
        <v>14310</v>
      </c>
      <c r="K73" s="173">
        <v>8810</v>
      </c>
      <c r="L73" s="173">
        <v>5916</v>
      </c>
      <c r="M73" s="173">
        <v>4220</v>
      </c>
      <c r="N73" s="173">
        <v>2906</v>
      </c>
      <c r="O73" s="174">
        <v>2279</v>
      </c>
      <c r="P73" s="27"/>
      <c r="Q73" s="172">
        <f>((J73-50)*$P$4)+50</f>
        <v>14310</v>
      </c>
      <c r="R73" s="173">
        <f t="shared" ref="R73:V73" si="25">((K73-50)*$P$4)+50</f>
        <v>8810</v>
      </c>
      <c r="S73" s="173">
        <f t="shared" si="25"/>
        <v>5916</v>
      </c>
      <c r="T73" s="173">
        <f t="shared" si="25"/>
        <v>4220</v>
      </c>
      <c r="U73" s="173">
        <f t="shared" si="25"/>
        <v>2906</v>
      </c>
      <c r="V73" s="174">
        <f t="shared" si="25"/>
        <v>2279</v>
      </c>
    </row>
    <row r="74" spans="1:22" ht="14" hidden="1" x14ac:dyDescent="0.15">
      <c r="A74" s="25">
        <v>25</v>
      </c>
      <c r="B74" s="26" t="s">
        <v>5</v>
      </c>
      <c r="C74" s="73">
        <f t="shared" ref="C74:C99" si="26">Q74</f>
        <v>15020</v>
      </c>
      <c r="D74" s="73">
        <f t="shared" ref="D74:D99" si="27">R74</f>
        <v>9243</v>
      </c>
      <c r="E74" s="73">
        <f t="shared" ref="E74:E99" si="28">S74</f>
        <v>6555</v>
      </c>
      <c r="F74" s="73">
        <f t="shared" ref="F74:F99" si="29">T74</f>
        <v>4676</v>
      </c>
      <c r="G74" s="73">
        <f t="shared" ref="G74:G99" si="30">U74</f>
        <v>3233</v>
      </c>
      <c r="H74" s="73">
        <f t="shared" ref="H74:H99" si="31">V74</f>
        <v>2534</v>
      </c>
      <c r="J74" s="175">
        <v>15020</v>
      </c>
      <c r="K74" s="130">
        <v>9243</v>
      </c>
      <c r="L74" s="130">
        <v>6555</v>
      </c>
      <c r="M74" s="130">
        <v>4676</v>
      </c>
      <c r="N74" s="130">
        <v>3233</v>
      </c>
      <c r="O74" s="176">
        <v>2534</v>
      </c>
      <c r="P74" s="27"/>
      <c r="Q74" s="175">
        <f t="shared" ref="Q74:Q96" si="32">((J74-50)*$P$4)+50</f>
        <v>15020</v>
      </c>
      <c r="R74" s="130">
        <f t="shared" ref="R74:R96" si="33">((K74-50)*$P$4)+50</f>
        <v>9243</v>
      </c>
      <c r="S74" s="130">
        <f t="shared" ref="S74:S96" si="34">((L74-50)*$P$4)+50</f>
        <v>6555</v>
      </c>
      <c r="T74" s="130">
        <f t="shared" ref="T74:T96" si="35">((M74-50)*$P$4)+50</f>
        <v>4676</v>
      </c>
      <c r="U74" s="130">
        <f t="shared" ref="U74:U96" si="36">((N74-50)*$P$4)+50</f>
        <v>3233</v>
      </c>
      <c r="V74" s="176">
        <f t="shared" ref="V74:V96" si="37">((O74-50)*$P$4)+50</f>
        <v>2534</v>
      </c>
    </row>
    <row r="75" spans="1:22" ht="14" hidden="1" x14ac:dyDescent="0.15">
      <c r="A75" s="25">
        <v>30</v>
      </c>
      <c r="B75" s="26" t="s">
        <v>6</v>
      </c>
      <c r="C75" s="73">
        <f t="shared" si="26"/>
        <v>15526</v>
      </c>
      <c r="D75" s="73">
        <f t="shared" si="27"/>
        <v>9620</v>
      </c>
      <c r="E75" s="73">
        <f t="shared" si="28"/>
        <v>7020</v>
      </c>
      <c r="F75" s="73">
        <f t="shared" si="29"/>
        <v>5246</v>
      </c>
      <c r="G75" s="73">
        <f t="shared" si="30"/>
        <v>3878</v>
      </c>
      <c r="H75" s="73">
        <f t="shared" si="31"/>
        <v>3052</v>
      </c>
      <c r="J75" s="175">
        <v>15526</v>
      </c>
      <c r="K75" s="130">
        <v>9620</v>
      </c>
      <c r="L75" s="130">
        <v>7020</v>
      </c>
      <c r="M75" s="130">
        <v>5246</v>
      </c>
      <c r="N75" s="130">
        <v>3878</v>
      </c>
      <c r="O75" s="176">
        <v>3052</v>
      </c>
      <c r="P75" s="27"/>
      <c r="Q75" s="175">
        <f t="shared" si="32"/>
        <v>15526</v>
      </c>
      <c r="R75" s="130">
        <f t="shared" si="33"/>
        <v>9620</v>
      </c>
      <c r="S75" s="130">
        <f t="shared" si="34"/>
        <v>7020</v>
      </c>
      <c r="T75" s="130">
        <f t="shared" si="35"/>
        <v>5246</v>
      </c>
      <c r="U75" s="130">
        <f t="shared" si="36"/>
        <v>3878</v>
      </c>
      <c r="V75" s="176">
        <f t="shared" si="37"/>
        <v>3052</v>
      </c>
    </row>
    <row r="76" spans="1:22" ht="14" hidden="1" x14ac:dyDescent="0.15">
      <c r="A76" s="25">
        <v>35</v>
      </c>
      <c r="B76" s="26" t="s">
        <v>7</v>
      </c>
      <c r="C76" s="73">
        <f t="shared" si="26"/>
        <v>17372</v>
      </c>
      <c r="D76" s="73">
        <f t="shared" si="27"/>
        <v>10773</v>
      </c>
      <c r="E76" s="73">
        <f t="shared" si="28"/>
        <v>7876</v>
      </c>
      <c r="F76" s="73">
        <f t="shared" si="29"/>
        <v>5879</v>
      </c>
      <c r="G76" s="73">
        <f t="shared" si="30"/>
        <v>4349</v>
      </c>
      <c r="H76" s="73">
        <f t="shared" si="31"/>
        <v>3422</v>
      </c>
      <c r="J76" s="175">
        <v>17372</v>
      </c>
      <c r="K76" s="130">
        <v>10773</v>
      </c>
      <c r="L76" s="130">
        <v>7876</v>
      </c>
      <c r="M76" s="130">
        <v>5879</v>
      </c>
      <c r="N76" s="130">
        <v>4349</v>
      </c>
      <c r="O76" s="176">
        <v>3422</v>
      </c>
      <c r="P76" s="27"/>
      <c r="Q76" s="175">
        <f t="shared" si="32"/>
        <v>17372</v>
      </c>
      <c r="R76" s="130">
        <f t="shared" si="33"/>
        <v>10773</v>
      </c>
      <c r="S76" s="130">
        <f t="shared" si="34"/>
        <v>7876</v>
      </c>
      <c r="T76" s="130">
        <f t="shared" si="35"/>
        <v>5879</v>
      </c>
      <c r="U76" s="130">
        <f t="shared" si="36"/>
        <v>4349</v>
      </c>
      <c r="V76" s="176">
        <f t="shared" si="37"/>
        <v>3422</v>
      </c>
    </row>
    <row r="77" spans="1:22" ht="14" hidden="1" x14ac:dyDescent="0.15">
      <c r="A77" s="25">
        <v>40</v>
      </c>
      <c r="B77" s="26" t="s">
        <v>8</v>
      </c>
      <c r="C77" s="73">
        <f t="shared" si="26"/>
        <v>20778</v>
      </c>
      <c r="D77" s="73">
        <f t="shared" si="27"/>
        <v>12913</v>
      </c>
      <c r="E77" s="73">
        <f t="shared" si="28"/>
        <v>8894</v>
      </c>
      <c r="F77" s="73">
        <f t="shared" si="29"/>
        <v>6745</v>
      </c>
      <c r="G77" s="73">
        <f t="shared" si="30"/>
        <v>4941</v>
      </c>
      <c r="H77" s="73">
        <f t="shared" si="31"/>
        <v>3884</v>
      </c>
      <c r="J77" s="175">
        <v>20778</v>
      </c>
      <c r="K77" s="130">
        <v>12913</v>
      </c>
      <c r="L77" s="130">
        <v>8894</v>
      </c>
      <c r="M77" s="130">
        <v>6745</v>
      </c>
      <c r="N77" s="130">
        <v>4941</v>
      </c>
      <c r="O77" s="176">
        <v>3884</v>
      </c>
      <c r="P77" s="27"/>
      <c r="Q77" s="175">
        <f t="shared" si="32"/>
        <v>20778</v>
      </c>
      <c r="R77" s="130">
        <f t="shared" si="33"/>
        <v>12913</v>
      </c>
      <c r="S77" s="130">
        <f t="shared" si="34"/>
        <v>8894</v>
      </c>
      <c r="T77" s="130">
        <f t="shared" si="35"/>
        <v>6745</v>
      </c>
      <c r="U77" s="130">
        <f t="shared" si="36"/>
        <v>4941</v>
      </c>
      <c r="V77" s="176">
        <f t="shared" si="37"/>
        <v>3884</v>
      </c>
    </row>
    <row r="78" spans="1:22" ht="14" hidden="1" x14ac:dyDescent="0.15">
      <c r="A78" s="25">
        <v>45</v>
      </c>
      <c r="B78" s="26" t="s">
        <v>9</v>
      </c>
      <c r="C78" s="73">
        <f t="shared" si="26"/>
        <v>23193</v>
      </c>
      <c r="D78" s="73">
        <f t="shared" si="27"/>
        <v>14440</v>
      </c>
      <c r="E78" s="73">
        <f t="shared" si="28"/>
        <v>9951</v>
      </c>
      <c r="F78" s="73">
        <f t="shared" si="29"/>
        <v>7547</v>
      </c>
      <c r="G78" s="73">
        <f t="shared" si="30"/>
        <v>5530</v>
      </c>
      <c r="H78" s="73">
        <f t="shared" si="31"/>
        <v>4350</v>
      </c>
      <c r="J78" s="175">
        <v>23193</v>
      </c>
      <c r="K78" s="130">
        <v>14440</v>
      </c>
      <c r="L78" s="130">
        <v>9951</v>
      </c>
      <c r="M78" s="130">
        <v>7547</v>
      </c>
      <c r="N78" s="130">
        <v>5530</v>
      </c>
      <c r="O78" s="176">
        <v>4350</v>
      </c>
      <c r="P78" s="27"/>
      <c r="Q78" s="175">
        <f t="shared" si="32"/>
        <v>23193</v>
      </c>
      <c r="R78" s="130">
        <f t="shared" si="33"/>
        <v>14440</v>
      </c>
      <c r="S78" s="130">
        <f t="shared" si="34"/>
        <v>9951</v>
      </c>
      <c r="T78" s="130">
        <f t="shared" si="35"/>
        <v>7547</v>
      </c>
      <c r="U78" s="130">
        <f t="shared" si="36"/>
        <v>5530</v>
      </c>
      <c r="V78" s="176">
        <f t="shared" si="37"/>
        <v>4350</v>
      </c>
    </row>
    <row r="79" spans="1:22" ht="14" hidden="1" x14ac:dyDescent="0.15">
      <c r="A79" s="25">
        <v>50</v>
      </c>
      <c r="B79" s="26" t="s">
        <v>10</v>
      </c>
      <c r="C79" s="73">
        <f t="shared" si="26"/>
        <v>31128</v>
      </c>
      <c r="D79" s="73">
        <f t="shared" si="27"/>
        <v>19087</v>
      </c>
      <c r="E79" s="73">
        <f t="shared" si="28"/>
        <v>13487</v>
      </c>
      <c r="F79" s="73">
        <f t="shared" si="29"/>
        <v>10175</v>
      </c>
      <c r="G79" s="73">
        <f t="shared" si="30"/>
        <v>8070</v>
      </c>
      <c r="H79" s="73">
        <f t="shared" si="31"/>
        <v>6358</v>
      </c>
      <c r="J79" s="175">
        <v>31128</v>
      </c>
      <c r="K79" s="130">
        <v>19087</v>
      </c>
      <c r="L79" s="130">
        <v>13487</v>
      </c>
      <c r="M79" s="130">
        <v>10175</v>
      </c>
      <c r="N79" s="130">
        <v>8070</v>
      </c>
      <c r="O79" s="176">
        <v>6358</v>
      </c>
      <c r="P79" s="27"/>
      <c r="Q79" s="175">
        <f t="shared" si="32"/>
        <v>31128</v>
      </c>
      <c r="R79" s="130">
        <f t="shared" si="33"/>
        <v>19087</v>
      </c>
      <c r="S79" s="130">
        <f t="shared" si="34"/>
        <v>13487</v>
      </c>
      <c r="T79" s="130">
        <f t="shared" si="35"/>
        <v>10175</v>
      </c>
      <c r="U79" s="130">
        <f t="shared" si="36"/>
        <v>8070</v>
      </c>
      <c r="V79" s="176">
        <f t="shared" si="37"/>
        <v>6358</v>
      </c>
    </row>
    <row r="80" spans="1:22" ht="14" hidden="1" x14ac:dyDescent="0.15">
      <c r="A80" s="25">
        <v>55</v>
      </c>
      <c r="B80" s="26" t="s">
        <v>11</v>
      </c>
      <c r="C80" s="73">
        <f t="shared" si="26"/>
        <v>33119</v>
      </c>
      <c r="D80" s="73">
        <f t="shared" si="27"/>
        <v>20301</v>
      </c>
      <c r="E80" s="73">
        <f t="shared" si="28"/>
        <v>14358</v>
      </c>
      <c r="F80" s="73">
        <f t="shared" si="29"/>
        <v>10827</v>
      </c>
      <c r="G80" s="73">
        <f t="shared" si="30"/>
        <v>8592</v>
      </c>
      <c r="H80" s="73">
        <f t="shared" si="31"/>
        <v>6768</v>
      </c>
      <c r="J80" s="175">
        <v>33119</v>
      </c>
      <c r="K80" s="130">
        <v>20301</v>
      </c>
      <c r="L80" s="130">
        <v>14358</v>
      </c>
      <c r="M80" s="130">
        <v>10827</v>
      </c>
      <c r="N80" s="130">
        <v>8592</v>
      </c>
      <c r="O80" s="176">
        <v>6768</v>
      </c>
      <c r="P80" s="27"/>
      <c r="Q80" s="175">
        <f t="shared" si="32"/>
        <v>33119</v>
      </c>
      <c r="R80" s="130">
        <f t="shared" si="33"/>
        <v>20301</v>
      </c>
      <c r="S80" s="130">
        <f t="shared" si="34"/>
        <v>14358</v>
      </c>
      <c r="T80" s="130">
        <f t="shared" si="35"/>
        <v>10827</v>
      </c>
      <c r="U80" s="130">
        <f t="shared" si="36"/>
        <v>8592</v>
      </c>
      <c r="V80" s="176">
        <f t="shared" si="37"/>
        <v>6768</v>
      </c>
    </row>
    <row r="81" spans="1:22" ht="14" hidden="1" x14ac:dyDescent="0.15">
      <c r="A81" s="25">
        <v>60</v>
      </c>
      <c r="B81" s="26"/>
      <c r="C81" s="73">
        <f t="shared" si="26"/>
        <v>35231</v>
      </c>
      <c r="D81" s="73">
        <f t="shared" si="27"/>
        <v>22124</v>
      </c>
      <c r="E81" s="73">
        <f t="shared" si="28"/>
        <v>15665</v>
      </c>
      <c r="F81" s="73">
        <f t="shared" si="29"/>
        <v>12459</v>
      </c>
      <c r="G81" s="73">
        <f t="shared" si="30"/>
        <v>10353</v>
      </c>
      <c r="H81" s="73">
        <f t="shared" si="31"/>
        <v>8413</v>
      </c>
      <c r="J81" s="175">
        <v>35231</v>
      </c>
      <c r="K81" s="130">
        <v>22124</v>
      </c>
      <c r="L81" s="130">
        <v>15665</v>
      </c>
      <c r="M81" s="130">
        <v>12459</v>
      </c>
      <c r="N81" s="130">
        <v>10353</v>
      </c>
      <c r="O81" s="176">
        <v>8413</v>
      </c>
      <c r="P81" s="27"/>
      <c r="Q81" s="175">
        <f t="shared" si="32"/>
        <v>35231</v>
      </c>
      <c r="R81" s="130">
        <f t="shared" si="33"/>
        <v>22124</v>
      </c>
      <c r="S81" s="130">
        <f t="shared" si="34"/>
        <v>15665</v>
      </c>
      <c r="T81" s="130">
        <f t="shared" si="35"/>
        <v>12459</v>
      </c>
      <c r="U81" s="130">
        <f t="shared" si="36"/>
        <v>10353</v>
      </c>
      <c r="V81" s="176">
        <f t="shared" si="37"/>
        <v>8413</v>
      </c>
    </row>
    <row r="82" spans="1:22" ht="14" hidden="1" x14ac:dyDescent="0.15">
      <c r="A82" s="25">
        <v>61</v>
      </c>
      <c r="B82" s="26"/>
      <c r="C82" s="73">
        <f t="shared" si="26"/>
        <v>38432</v>
      </c>
      <c r="D82" s="73">
        <f t="shared" si="27"/>
        <v>24144</v>
      </c>
      <c r="E82" s="73">
        <f t="shared" si="28"/>
        <v>17092</v>
      </c>
      <c r="F82" s="73">
        <f t="shared" si="29"/>
        <v>13592</v>
      </c>
      <c r="G82" s="73">
        <f t="shared" si="30"/>
        <v>11300</v>
      </c>
      <c r="H82" s="73">
        <f t="shared" si="31"/>
        <v>9180</v>
      </c>
      <c r="J82" s="175">
        <v>38432</v>
      </c>
      <c r="K82" s="130">
        <v>24144</v>
      </c>
      <c r="L82" s="130">
        <v>17092</v>
      </c>
      <c r="M82" s="130">
        <v>13592</v>
      </c>
      <c r="N82" s="130">
        <v>11300</v>
      </c>
      <c r="O82" s="176">
        <v>9180</v>
      </c>
      <c r="P82" s="27"/>
      <c r="Q82" s="175">
        <f t="shared" si="32"/>
        <v>38432</v>
      </c>
      <c r="R82" s="130">
        <f t="shared" si="33"/>
        <v>24144</v>
      </c>
      <c r="S82" s="130">
        <f t="shared" si="34"/>
        <v>17092</v>
      </c>
      <c r="T82" s="130">
        <f t="shared" si="35"/>
        <v>13592</v>
      </c>
      <c r="U82" s="130">
        <f t="shared" si="36"/>
        <v>11300</v>
      </c>
      <c r="V82" s="176">
        <f t="shared" si="37"/>
        <v>9180</v>
      </c>
    </row>
    <row r="83" spans="1:22" ht="14" hidden="1" x14ac:dyDescent="0.15">
      <c r="A83" s="25">
        <v>62</v>
      </c>
      <c r="B83" s="26"/>
      <c r="C83" s="73">
        <f t="shared" si="26"/>
        <v>42053</v>
      </c>
      <c r="D83" s="73">
        <f t="shared" si="27"/>
        <v>26436</v>
      </c>
      <c r="E83" s="73">
        <f t="shared" si="28"/>
        <v>18723</v>
      </c>
      <c r="F83" s="73">
        <f t="shared" si="29"/>
        <v>14889</v>
      </c>
      <c r="G83" s="73">
        <f t="shared" si="30"/>
        <v>12376</v>
      </c>
      <c r="H83" s="73">
        <f t="shared" si="31"/>
        <v>10061</v>
      </c>
      <c r="J83" s="175">
        <v>42053</v>
      </c>
      <c r="K83" s="130">
        <v>26436</v>
      </c>
      <c r="L83" s="130">
        <v>18723</v>
      </c>
      <c r="M83" s="130">
        <v>14889</v>
      </c>
      <c r="N83" s="130">
        <v>12376</v>
      </c>
      <c r="O83" s="176">
        <v>10061</v>
      </c>
      <c r="P83" s="27"/>
      <c r="Q83" s="175">
        <f t="shared" si="32"/>
        <v>42053</v>
      </c>
      <c r="R83" s="130">
        <f t="shared" si="33"/>
        <v>26436</v>
      </c>
      <c r="S83" s="130">
        <f t="shared" si="34"/>
        <v>18723</v>
      </c>
      <c r="T83" s="130">
        <f t="shared" si="35"/>
        <v>14889</v>
      </c>
      <c r="U83" s="130">
        <f t="shared" si="36"/>
        <v>12376</v>
      </c>
      <c r="V83" s="176">
        <f t="shared" si="37"/>
        <v>10061</v>
      </c>
    </row>
    <row r="84" spans="1:22" ht="14" hidden="1" x14ac:dyDescent="0.15">
      <c r="A84" s="25">
        <v>63</v>
      </c>
      <c r="B84" s="26"/>
      <c r="C84" s="73">
        <f t="shared" si="26"/>
        <v>44698</v>
      </c>
      <c r="D84" s="73">
        <f t="shared" si="27"/>
        <v>28113</v>
      </c>
      <c r="E84" s="73">
        <f t="shared" si="28"/>
        <v>19905</v>
      </c>
      <c r="F84" s="73">
        <f t="shared" si="29"/>
        <v>15841</v>
      </c>
      <c r="G84" s="73">
        <f t="shared" si="30"/>
        <v>13167</v>
      </c>
      <c r="H84" s="73">
        <f t="shared" si="31"/>
        <v>10692</v>
      </c>
      <c r="J84" s="175">
        <v>44698</v>
      </c>
      <c r="K84" s="130">
        <v>28113</v>
      </c>
      <c r="L84" s="130">
        <v>19905</v>
      </c>
      <c r="M84" s="130">
        <v>15841</v>
      </c>
      <c r="N84" s="130">
        <v>13167</v>
      </c>
      <c r="O84" s="176">
        <v>10692</v>
      </c>
      <c r="P84" s="27"/>
      <c r="Q84" s="175">
        <f t="shared" si="32"/>
        <v>44698</v>
      </c>
      <c r="R84" s="130">
        <f t="shared" si="33"/>
        <v>28113</v>
      </c>
      <c r="S84" s="130">
        <f t="shared" si="34"/>
        <v>19905</v>
      </c>
      <c r="T84" s="130">
        <f t="shared" si="35"/>
        <v>15841</v>
      </c>
      <c r="U84" s="130">
        <f t="shared" si="36"/>
        <v>13167</v>
      </c>
      <c r="V84" s="176">
        <f t="shared" si="37"/>
        <v>10692</v>
      </c>
    </row>
    <row r="85" spans="1:22" ht="14" hidden="1" x14ac:dyDescent="0.15">
      <c r="A85" s="25">
        <v>64</v>
      </c>
      <c r="B85" s="26"/>
      <c r="C85" s="73">
        <f t="shared" si="26"/>
        <v>48345</v>
      </c>
      <c r="D85" s="73">
        <f t="shared" si="27"/>
        <v>30410</v>
      </c>
      <c r="E85" s="73">
        <f t="shared" si="28"/>
        <v>21544</v>
      </c>
      <c r="F85" s="73">
        <f t="shared" si="29"/>
        <v>17133</v>
      </c>
      <c r="G85" s="73">
        <f t="shared" si="30"/>
        <v>14237</v>
      </c>
      <c r="H85" s="73">
        <f t="shared" si="31"/>
        <v>11576</v>
      </c>
      <c r="J85" s="175">
        <v>48345</v>
      </c>
      <c r="K85" s="130">
        <v>30410</v>
      </c>
      <c r="L85" s="130">
        <v>21544</v>
      </c>
      <c r="M85" s="130">
        <v>17133</v>
      </c>
      <c r="N85" s="130">
        <v>14237</v>
      </c>
      <c r="O85" s="176">
        <v>11576</v>
      </c>
      <c r="P85" s="27"/>
      <c r="Q85" s="175">
        <f t="shared" si="32"/>
        <v>48345</v>
      </c>
      <c r="R85" s="130">
        <f t="shared" si="33"/>
        <v>30410</v>
      </c>
      <c r="S85" s="130">
        <f t="shared" si="34"/>
        <v>21544</v>
      </c>
      <c r="T85" s="130">
        <f t="shared" si="35"/>
        <v>17133</v>
      </c>
      <c r="U85" s="130">
        <f t="shared" si="36"/>
        <v>14237</v>
      </c>
      <c r="V85" s="176">
        <f t="shared" si="37"/>
        <v>11576</v>
      </c>
    </row>
    <row r="86" spans="1:22" ht="14" hidden="1" x14ac:dyDescent="0.15">
      <c r="A86" s="25">
        <v>65</v>
      </c>
      <c r="B86" s="26"/>
      <c r="C86" s="73">
        <f t="shared" si="26"/>
        <v>50655</v>
      </c>
      <c r="D86" s="73">
        <f t="shared" si="27"/>
        <v>39764</v>
      </c>
      <c r="E86" s="73">
        <f t="shared" si="28"/>
        <v>28114</v>
      </c>
      <c r="F86" s="73">
        <f t="shared" si="29"/>
        <v>21674</v>
      </c>
      <c r="G86" s="73">
        <f t="shared" si="30"/>
        <v>19000</v>
      </c>
      <c r="H86" s="73">
        <f t="shared" si="31"/>
        <v>16347</v>
      </c>
      <c r="J86" s="175">
        <v>50655</v>
      </c>
      <c r="K86" s="130">
        <v>39764</v>
      </c>
      <c r="L86" s="130">
        <v>28114</v>
      </c>
      <c r="M86" s="130">
        <v>21674</v>
      </c>
      <c r="N86" s="130">
        <v>19000</v>
      </c>
      <c r="O86" s="176">
        <v>16347</v>
      </c>
      <c r="P86" s="27"/>
      <c r="Q86" s="175">
        <f t="shared" si="32"/>
        <v>50655</v>
      </c>
      <c r="R86" s="130">
        <f t="shared" si="33"/>
        <v>39764</v>
      </c>
      <c r="S86" s="130">
        <f t="shared" si="34"/>
        <v>28114</v>
      </c>
      <c r="T86" s="130">
        <f t="shared" si="35"/>
        <v>21674</v>
      </c>
      <c r="U86" s="130">
        <f t="shared" si="36"/>
        <v>19000</v>
      </c>
      <c r="V86" s="176">
        <f t="shared" si="37"/>
        <v>16347</v>
      </c>
    </row>
    <row r="87" spans="1:22" ht="14" hidden="1" x14ac:dyDescent="0.15">
      <c r="A87" s="25">
        <v>66</v>
      </c>
      <c r="B87" s="26"/>
      <c r="C87" s="73">
        <f t="shared" si="26"/>
        <v>52961</v>
      </c>
      <c r="D87" s="73">
        <f t="shared" si="27"/>
        <v>46199</v>
      </c>
      <c r="E87" s="73">
        <f t="shared" si="28"/>
        <v>32667</v>
      </c>
      <c r="F87" s="73">
        <f t="shared" si="29"/>
        <v>25188</v>
      </c>
      <c r="G87" s="73">
        <f t="shared" si="30"/>
        <v>22090</v>
      </c>
      <c r="H87" s="73">
        <f t="shared" si="31"/>
        <v>18986</v>
      </c>
      <c r="J87" s="175">
        <v>52961</v>
      </c>
      <c r="K87" s="130">
        <v>46199</v>
      </c>
      <c r="L87" s="130">
        <v>32667</v>
      </c>
      <c r="M87" s="130">
        <v>25188</v>
      </c>
      <c r="N87" s="130">
        <v>22090</v>
      </c>
      <c r="O87" s="176">
        <v>18986</v>
      </c>
      <c r="P87" s="27"/>
      <c r="Q87" s="175">
        <f t="shared" si="32"/>
        <v>52961</v>
      </c>
      <c r="R87" s="130">
        <f t="shared" si="33"/>
        <v>46199</v>
      </c>
      <c r="S87" s="130">
        <f t="shared" si="34"/>
        <v>32667</v>
      </c>
      <c r="T87" s="130">
        <f t="shared" si="35"/>
        <v>25188</v>
      </c>
      <c r="U87" s="130">
        <f t="shared" si="36"/>
        <v>22090</v>
      </c>
      <c r="V87" s="176">
        <f t="shared" si="37"/>
        <v>18986</v>
      </c>
    </row>
    <row r="88" spans="1:22" ht="14" hidden="1" x14ac:dyDescent="0.15">
      <c r="A88" s="25">
        <v>67</v>
      </c>
      <c r="B88" s="26"/>
      <c r="C88" s="73">
        <f t="shared" si="26"/>
        <v>57830</v>
      </c>
      <c r="D88" s="73">
        <f t="shared" si="27"/>
        <v>50473</v>
      </c>
      <c r="E88" s="73">
        <f t="shared" si="28"/>
        <v>35688</v>
      </c>
      <c r="F88" s="73">
        <f t="shared" si="29"/>
        <v>27519</v>
      </c>
      <c r="G88" s="73">
        <f t="shared" si="30"/>
        <v>24123</v>
      </c>
      <c r="H88" s="73">
        <f t="shared" si="31"/>
        <v>20747</v>
      </c>
      <c r="J88" s="175">
        <v>57830</v>
      </c>
      <c r="K88" s="130">
        <v>50473</v>
      </c>
      <c r="L88" s="130">
        <v>35688</v>
      </c>
      <c r="M88" s="130">
        <v>27519</v>
      </c>
      <c r="N88" s="130">
        <v>24123</v>
      </c>
      <c r="O88" s="176">
        <v>20747</v>
      </c>
      <c r="P88" s="27"/>
      <c r="Q88" s="175">
        <f t="shared" si="32"/>
        <v>57830</v>
      </c>
      <c r="R88" s="130">
        <f t="shared" si="33"/>
        <v>50473</v>
      </c>
      <c r="S88" s="130">
        <f t="shared" si="34"/>
        <v>35688</v>
      </c>
      <c r="T88" s="130">
        <f t="shared" si="35"/>
        <v>27519</v>
      </c>
      <c r="U88" s="130">
        <f t="shared" si="36"/>
        <v>24123</v>
      </c>
      <c r="V88" s="176">
        <f t="shared" si="37"/>
        <v>20747</v>
      </c>
    </row>
    <row r="89" spans="1:22" ht="14" hidden="1" x14ac:dyDescent="0.15">
      <c r="A89" s="25">
        <v>68</v>
      </c>
      <c r="B89" s="26"/>
      <c r="C89" s="73">
        <f t="shared" si="26"/>
        <v>64019</v>
      </c>
      <c r="D89" s="73">
        <f t="shared" si="27"/>
        <v>55890</v>
      </c>
      <c r="E89" s="73">
        <f t="shared" si="28"/>
        <v>39515</v>
      </c>
      <c r="F89" s="73">
        <f t="shared" si="29"/>
        <v>30471</v>
      </c>
      <c r="G89" s="73">
        <f t="shared" si="30"/>
        <v>26723</v>
      </c>
      <c r="H89" s="73">
        <f t="shared" si="31"/>
        <v>22974</v>
      </c>
      <c r="J89" s="175">
        <v>64019</v>
      </c>
      <c r="K89" s="130">
        <v>55890</v>
      </c>
      <c r="L89" s="130">
        <v>39515</v>
      </c>
      <c r="M89" s="130">
        <v>30471</v>
      </c>
      <c r="N89" s="130">
        <v>26723</v>
      </c>
      <c r="O89" s="176">
        <v>22974</v>
      </c>
      <c r="P89" s="27"/>
      <c r="Q89" s="175">
        <f t="shared" si="32"/>
        <v>64019</v>
      </c>
      <c r="R89" s="130">
        <f t="shared" si="33"/>
        <v>55890</v>
      </c>
      <c r="S89" s="130">
        <f t="shared" si="34"/>
        <v>39515</v>
      </c>
      <c r="T89" s="130">
        <f t="shared" si="35"/>
        <v>30471</v>
      </c>
      <c r="U89" s="130">
        <f t="shared" si="36"/>
        <v>26723</v>
      </c>
      <c r="V89" s="176">
        <f t="shared" si="37"/>
        <v>22974</v>
      </c>
    </row>
    <row r="90" spans="1:22" ht="14" hidden="1" x14ac:dyDescent="0.15">
      <c r="A90" s="25">
        <v>69</v>
      </c>
      <c r="B90" s="26"/>
      <c r="C90" s="73">
        <f t="shared" si="26"/>
        <v>70421</v>
      </c>
      <c r="D90" s="73">
        <f t="shared" si="27"/>
        <v>61489</v>
      </c>
      <c r="E90" s="73">
        <f t="shared" si="28"/>
        <v>43478</v>
      </c>
      <c r="F90" s="73">
        <f t="shared" si="29"/>
        <v>33531</v>
      </c>
      <c r="G90" s="73">
        <f t="shared" si="30"/>
        <v>29412</v>
      </c>
      <c r="H90" s="73">
        <f t="shared" si="31"/>
        <v>25284</v>
      </c>
      <c r="J90" s="175">
        <v>70421</v>
      </c>
      <c r="K90" s="130">
        <v>61489</v>
      </c>
      <c r="L90" s="130">
        <v>43478</v>
      </c>
      <c r="M90" s="130">
        <v>33531</v>
      </c>
      <c r="N90" s="130">
        <v>29412</v>
      </c>
      <c r="O90" s="176">
        <v>25284</v>
      </c>
      <c r="P90" s="27"/>
      <c r="Q90" s="175">
        <f t="shared" si="32"/>
        <v>70421</v>
      </c>
      <c r="R90" s="130">
        <f t="shared" si="33"/>
        <v>61489</v>
      </c>
      <c r="S90" s="130">
        <f t="shared" si="34"/>
        <v>43478</v>
      </c>
      <c r="T90" s="130">
        <f t="shared" si="35"/>
        <v>33531</v>
      </c>
      <c r="U90" s="130">
        <f t="shared" si="36"/>
        <v>29412</v>
      </c>
      <c r="V90" s="176">
        <f t="shared" si="37"/>
        <v>25284</v>
      </c>
    </row>
    <row r="91" spans="1:22" ht="14" hidden="1" x14ac:dyDescent="0.15">
      <c r="A91" s="25">
        <v>70</v>
      </c>
      <c r="B91" s="26"/>
      <c r="C91" s="73">
        <f t="shared" si="26"/>
        <v>83341</v>
      </c>
      <c r="D91" s="73">
        <f t="shared" si="27"/>
        <v>75680</v>
      </c>
      <c r="E91" s="73">
        <f t="shared" si="28"/>
        <v>52957</v>
      </c>
      <c r="F91" s="73">
        <f t="shared" si="29"/>
        <v>39472</v>
      </c>
      <c r="G91" s="73">
        <f t="shared" si="30"/>
        <v>34270</v>
      </c>
      <c r="H91" s="73">
        <f t="shared" si="31"/>
        <v>29742</v>
      </c>
      <c r="J91" s="175">
        <v>83341</v>
      </c>
      <c r="K91" s="130">
        <v>75680</v>
      </c>
      <c r="L91" s="130">
        <v>52957</v>
      </c>
      <c r="M91" s="130">
        <v>39472</v>
      </c>
      <c r="N91" s="130">
        <v>34270</v>
      </c>
      <c r="O91" s="176">
        <v>29742</v>
      </c>
      <c r="P91" s="27"/>
      <c r="Q91" s="175">
        <f t="shared" si="32"/>
        <v>83341</v>
      </c>
      <c r="R91" s="130">
        <f t="shared" si="33"/>
        <v>75680</v>
      </c>
      <c r="S91" s="130">
        <f t="shared" si="34"/>
        <v>52957</v>
      </c>
      <c r="T91" s="130">
        <f t="shared" si="35"/>
        <v>39472</v>
      </c>
      <c r="U91" s="130">
        <f t="shared" si="36"/>
        <v>34270</v>
      </c>
      <c r="V91" s="176">
        <f t="shared" si="37"/>
        <v>29742</v>
      </c>
    </row>
    <row r="92" spans="1:22" ht="14" hidden="1" x14ac:dyDescent="0.15">
      <c r="A92" s="25">
        <v>71</v>
      </c>
      <c r="B92" s="26"/>
      <c r="C92" s="73">
        <f t="shared" si="26"/>
        <v>86609</v>
      </c>
      <c r="D92" s="73">
        <f t="shared" si="27"/>
        <v>78656</v>
      </c>
      <c r="E92" s="73">
        <f t="shared" si="28"/>
        <v>55022</v>
      </c>
      <c r="F92" s="73">
        <f t="shared" si="29"/>
        <v>41023</v>
      </c>
      <c r="G92" s="73">
        <f t="shared" si="30"/>
        <v>35615</v>
      </c>
      <c r="H92" s="73">
        <f t="shared" si="31"/>
        <v>30920</v>
      </c>
      <c r="J92" s="175">
        <v>86609</v>
      </c>
      <c r="K92" s="130">
        <v>78656</v>
      </c>
      <c r="L92" s="130">
        <v>55022</v>
      </c>
      <c r="M92" s="130">
        <v>41023</v>
      </c>
      <c r="N92" s="130">
        <v>35615</v>
      </c>
      <c r="O92" s="176">
        <v>30920</v>
      </c>
      <c r="P92" s="27"/>
      <c r="Q92" s="175">
        <f t="shared" si="32"/>
        <v>86609</v>
      </c>
      <c r="R92" s="130">
        <f t="shared" si="33"/>
        <v>78656</v>
      </c>
      <c r="S92" s="130">
        <f t="shared" si="34"/>
        <v>55022</v>
      </c>
      <c r="T92" s="130">
        <f t="shared" si="35"/>
        <v>41023</v>
      </c>
      <c r="U92" s="130">
        <f t="shared" si="36"/>
        <v>35615</v>
      </c>
      <c r="V92" s="176">
        <f t="shared" si="37"/>
        <v>30920</v>
      </c>
    </row>
    <row r="93" spans="1:22" ht="14" hidden="1" x14ac:dyDescent="0.15">
      <c r="A93" s="25">
        <v>72</v>
      </c>
      <c r="B93" s="26"/>
      <c r="C93" s="73">
        <f t="shared" si="26"/>
        <v>89056</v>
      </c>
      <c r="D93" s="73">
        <f t="shared" si="27"/>
        <v>80881</v>
      </c>
      <c r="E93" s="73">
        <f t="shared" si="28"/>
        <v>56586</v>
      </c>
      <c r="F93" s="73">
        <f t="shared" si="29"/>
        <v>42184</v>
      </c>
      <c r="G93" s="73">
        <f t="shared" si="30"/>
        <v>36629</v>
      </c>
      <c r="H93" s="73">
        <f t="shared" si="31"/>
        <v>31783</v>
      </c>
      <c r="J93" s="175">
        <v>89056</v>
      </c>
      <c r="K93" s="130">
        <v>80881</v>
      </c>
      <c r="L93" s="130">
        <v>56586</v>
      </c>
      <c r="M93" s="130">
        <v>42184</v>
      </c>
      <c r="N93" s="130">
        <v>36629</v>
      </c>
      <c r="O93" s="176">
        <v>31783</v>
      </c>
      <c r="P93" s="27"/>
      <c r="Q93" s="175">
        <f t="shared" si="32"/>
        <v>89056</v>
      </c>
      <c r="R93" s="130">
        <f t="shared" si="33"/>
        <v>80881</v>
      </c>
      <c r="S93" s="130">
        <f t="shared" si="34"/>
        <v>56586</v>
      </c>
      <c r="T93" s="130">
        <f t="shared" si="35"/>
        <v>42184</v>
      </c>
      <c r="U93" s="130">
        <f t="shared" si="36"/>
        <v>36629</v>
      </c>
      <c r="V93" s="176">
        <f t="shared" si="37"/>
        <v>31783</v>
      </c>
    </row>
    <row r="94" spans="1:22" ht="14" hidden="1" x14ac:dyDescent="0.15">
      <c r="A94" s="25">
        <v>73</v>
      </c>
      <c r="B94" s="26"/>
      <c r="C94" s="73">
        <f t="shared" si="26"/>
        <v>92330</v>
      </c>
      <c r="D94" s="73">
        <f t="shared" si="27"/>
        <v>83860</v>
      </c>
      <c r="E94" s="73">
        <f t="shared" si="28"/>
        <v>58667</v>
      </c>
      <c r="F94" s="73">
        <f t="shared" si="29"/>
        <v>43739</v>
      </c>
      <c r="G94" s="73">
        <f t="shared" si="30"/>
        <v>37971</v>
      </c>
      <c r="H94" s="73">
        <f t="shared" si="31"/>
        <v>32965</v>
      </c>
      <c r="J94" s="175">
        <v>92330</v>
      </c>
      <c r="K94" s="130">
        <v>83860</v>
      </c>
      <c r="L94" s="130">
        <v>58667</v>
      </c>
      <c r="M94" s="130">
        <v>43739</v>
      </c>
      <c r="N94" s="130">
        <v>37971</v>
      </c>
      <c r="O94" s="176">
        <v>32965</v>
      </c>
      <c r="P94" s="27"/>
      <c r="Q94" s="175">
        <f t="shared" si="32"/>
        <v>92330</v>
      </c>
      <c r="R94" s="130">
        <f t="shared" si="33"/>
        <v>83860</v>
      </c>
      <c r="S94" s="130">
        <f t="shared" si="34"/>
        <v>58667</v>
      </c>
      <c r="T94" s="130">
        <f t="shared" si="35"/>
        <v>43739</v>
      </c>
      <c r="U94" s="130">
        <f t="shared" si="36"/>
        <v>37971</v>
      </c>
      <c r="V94" s="176">
        <f t="shared" si="37"/>
        <v>32965</v>
      </c>
    </row>
    <row r="95" spans="1:22" ht="14" hidden="1" x14ac:dyDescent="0.15">
      <c r="A95" s="25">
        <v>74</v>
      </c>
      <c r="B95" s="26"/>
      <c r="C95" s="73">
        <f t="shared" si="26"/>
        <v>93955</v>
      </c>
      <c r="D95" s="73">
        <f t="shared" si="27"/>
        <v>85349</v>
      </c>
      <c r="E95" s="73">
        <f t="shared" si="28"/>
        <v>59713</v>
      </c>
      <c r="F95" s="73">
        <f t="shared" si="29"/>
        <v>44509</v>
      </c>
      <c r="G95" s="73">
        <f t="shared" si="30"/>
        <v>38647</v>
      </c>
      <c r="H95" s="73">
        <f t="shared" si="31"/>
        <v>33547</v>
      </c>
      <c r="J95" s="175">
        <v>93955</v>
      </c>
      <c r="K95" s="130">
        <v>85349</v>
      </c>
      <c r="L95" s="130">
        <v>59713</v>
      </c>
      <c r="M95" s="130">
        <v>44509</v>
      </c>
      <c r="N95" s="130">
        <v>38647</v>
      </c>
      <c r="O95" s="176">
        <v>33547</v>
      </c>
      <c r="P95" s="27"/>
      <c r="Q95" s="175">
        <f t="shared" si="32"/>
        <v>93955</v>
      </c>
      <c r="R95" s="130">
        <f t="shared" si="33"/>
        <v>85349</v>
      </c>
      <c r="S95" s="130">
        <f t="shared" si="34"/>
        <v>59713</v>
      </c>
      <c r="T95" s="130">
        <f t="shared" si="35"/>
        <v>44509</v>
      </c>
      <c r="U95" s="130">
        <f t="shared" si="36"/>
        <v>38647</v>
      </c>
      <c r="V95" s="176">
        <f t="shared" si="37"/>
        <v>33547</v>
      </c>
    </row>
    <row r="96" spans="1:22" ht="14" hidden="1" x14ac:dyDescent="0.15">
      <c r="A96" s="25">
        <v>75</v>
      </c>
      <c r="B96" s="26" t="s">
        <v>12</v>
      </c>
      <c r="C96" s="73">
        <f t="shared" si="26"/>
        <v>98030</v>
      </c>
      <c r="D96" s="73">
        <f t="shared" si="27"/>
        <v>89063</v>
      </c>
      <c r="E96" s="73">
        <f t="shared" si="28"/>
        <v>62302</v>
      </c>
      <c r="F96" s="73">
        <f t="shared" si="29"/>
        <v>46449</v>
      </c>
      <c r="G96" s="73">
        <f t="shared" si="30"/>
        <v>40329</v>
      </c>
      <c r="H96" s="73">
        <f t="shared" si="31"/>
        <v>35012</v>
      </c>
      <c r="J96" s="175">
        <v>98030</v>
      </c>
      <c r="K96" s="130">
        <v>89063</v>
      </c>
      <c r="L96" s="130">
        <v>62302</v>
      </c>
      <c r="M96" s="130">
        <v>46449</v>
      </c>
      <c r="N96" s="130">
        <v>40329</v>
      </c>
      <c r="O96" s="176">
        <v>35012</v>
      </c>
      <c r="P96" s="27"/>
      <c r="Q96" s="175">
        <f t="shared" si="32"/>
        <v>98030</v>
      </c>
      <c r="R96" s="130">
        <f t="shared" si="33"/>
        <v>89063</v>
      </c>
      <c r="S96" s="130">
        <f t="shared" si="34"/>
        <v>62302</v>
      </c>
      <c r="T96" s="130">
        <f t="shared" si="35"/>
        <v>46449</v>
      </c>
      <c r="U96" s="130">
        <f t="shared" si="36"/>
        <v>40329</v>
      </c>
      <c r="V96" s="176">
        <f t="shared" si="37"/>
        <v>35012</v>
      </c>
    </row>
    <row r="97" spans="1:22" ht="14" hidden="1" x14ac:dyDescent="0.15">
      <c r="A97" s="25">
        <v>1</v>
      </c>
      <c r="B97" s="26" t="s">
        <v>13</v>
      </c>
      <c r="C97" s="73">
        <f t="shared" si="26"/>
        <v>4966</v>
      </c>
      <c r="D97" s="73">
        <f t="shared" si="27"/>
        <v>3074</v>
      </c>
      <c r="E97" s="73">
        <f t="shared" si="28"/>
        <v>2301</v>
      </c>
      <c r="F97" s="73">
        <f t="shared" si="29"/>
        <v>1901</v>
      </c>
      <c r="G97" s="73">
        <f t="shared" si="30"/>
        <v>1554</v>
      </c>
      <c r="H97" s="73">
        <f t="shared" si="31"/>
        <v>1216</v>
      </c>
      <c r="J97" s="175">
        <v>4966</v>
      </c>
      <c r="K97" s="130">
        <v>3074</v>
      </c>
      <c r="L97" s="130">
        <v>2301</v>
      </c>
      <c r="M97" s="130">
        <v>1901</v>
      </c>
      <c r="N97" s="130">
        <v>1554</v>
      </c>
      <c r="O97" s="176">
        <v>1216</v>
      </c>
      <c r="P97" s="27"/>
      <c r="Q97" s="175">
        <f>J97*$P$4</f>
        <v>4966</v>
      </c>
      <c r="R97" s="175">
        <f t="shared" ref="R97:V97" si="38">K97*$P$4</f>
        <v>3074</v>
      </c>
      <c r="S97" s="175">
        <f t="shared" si="38"/>
        <v>2301</v>
      </c>
      <c r="T97" s="175">
        <f t="shared" si="38"/>
        <v>1901</v>
      </c>
      <c r="U97" s="175">
        <f t="shared" si="38"/>
        <v>1554</v>
      </c>
      <c r="V97" s="175">
        <f t="shared" si="38"/>
        <v>1216</v>
      </c>
    </row>
    <row r="98" spans="1:22" ht="14" hidden="1" x14ac:dyDescent="0.15">
      <c r="A98" s="25">
        <v>2</v>
      </c>
      <c r="B98" s="26" t="s">
        <v>1</v>
      </c>
      <c r="C98" s="73">
        <f t="shared" si="26"/>
        <v>7802</v>
      </c>
      <c r="D98" s="73">
        <f t="shared" si="27"/>
        <v>4888</v>
      </c>
      <c r="E98" s="73">
        <f t="shared" si="28"/>
        <v>3665</v>
      </c>
      <c r="F98" s="73">
        <f t="shared" si="29"/>
        <v>3020</v>
      </c>
      <c r="G98" s="73">
        <f t="shared" si="30"/>
        <v>2477</v>
      </c>
      <c r="H98" s="73">
        <f t="shared" si="31"/>
        <v>1931</v>
      </c>
      <c r="J98" s="175">
        <v>7802</v>
      </c>
      <c r="K98" s="130">
        <v>4888</v>
      </c>
      <c r="L98" s="130">
        <v>3665</v>
      </c>
      <c r="M98" s="130">
        <v>3020</v>
      </c>
      <c r="N98" s="130">
        <v>2477</v>
      </c>
      <c r="O98" s="176">
        <v>1931</v>
      </c>
      <c r="P98" s="27"/>
      <c r="Q98" s="175">
        <f t="shared" ref="Q98:Q99" si="39">J98*$P$4</f>
        <v>7802</v>
      </c>
      <c r="R98" s="175">
        <f t="shared" ref="R98:R99" si="40">K98*$P$4</f>
        <v>4888</v>
      </c>
      <c r="S98" s="175">
        <f t="shared" ref="S98:S99" si="41">L98*$P$4</f>
        <v>3665</v>
      </c>
      <c r="T98" s="175">
        <f t="shared" ref="T98:T99" si="42">M98*$P$4</f>
        <v>3020</v>
      </c>
      <c r="U98" s="175">
        <f t="shared" ref="U98:U99" si="43">N98*$P$4</f>
        <v>2477</v>
      </c>
      <c r="V98" s="175">
        <f t="shared" ref="V98:V99" si="44">O98*$P$4</f>
        <v>1931</v>
      </c>
    </row>
    <row r="99" spans="1:22" ht="14" hidden="1" x14ac:dyDescent="0.15">
      <c r="A99" s="25">
        <v>3</v>
      </c>
      <c r="B99" s="26" t="s">
        <v>14</v>
      </c>
      <c r="C99" s="73">
        <f t="shared" si="26"/>
        <v>11344</v>
      </c>
      <c r="D99" s="73">
        <f t="shared" si="27"/>
        <v>7162</v>
      </c>
      <c r="E99" s="73">
        <f t="shared" si="28"/>
        <v>5376</v>
      </c>
      <c r="F99" s="73">
        <f t="shared" si="29"/>
        <v>4426</v>
      </c>
      <c r="G99" s="73">
        <f t="shared" si="30"/>
        <v>3628</v>
      </c>
      <c r="H99" s="73">
        <f t="shared" si="31"/>
        <v>2830</v>
      </c>
      <c r="J99" s="177">
        <v>11344</v>
      </c>
      <c r="K99" s="178">
        <v>7162</v>
      </c>
      <c r="L99" s="178">
        <v>5376</v>
      </c>
      <c r="M99" s="178">
        <v>4426</v>
      </c>
      <c r="N99" s="178">
        <v>3628</v>
      </c>
      <c r="O99" s="179">
        <v>2830</v>
      </c>
      <c r="P99" s="27"/>
      <c r="Q99" s="175">
        <f t="shared" si="39"/>
        <v>11344</v>
      </c>
      <c r="R99" s="175">
        <f t="shared" si="40"/>
        <v>7162</v>
      </c>
      <c r="S99" s="175">
        <f t="shared" si="41"/>
        <v>5376</v>
      </c>
      <c r="T99" s="175">
        <f t="shared" si="42"/>
        <v>4426</v>
      </c>
      <c r="U99" s="175">
        <f t="shared" si="43"/>
        <v>3628</v>
      </c>
      <c r="V99" s="175">
        <f t="shared" si="44"/>
        <v>2830</v>
      </c>
    </row>
    <row r="100" spans="1:22" hidden="1" x14ac:dyDescent="0.15">
      <c r="A100" s="25">
        <v>1</v>
      </c>
      <c r="B100" s="26" t="s">
        <v>3</v>
      </c>
      <c r="C100" s="28">
        <v>0</v>
      </c>
      <c r="D100" s="28">
        <v>0</v>
      </c>
      <c r="E100" s="28">
        <v>0</v>
      </c>
      <c r="F100" s="28">
        <v>258.61500000000001</v>
      </c>
      <c r="G100" s="28">
        <v>258.61500000000001</v>
      </c>
      <c r="H100" s="29">
        <v>258.61500000000001</v>
      </c>
      <c r="J100" s="27"/>
      <c r="K100" s="27"/>
      <c r="L100" s="27"/>
      <c r="M100" s="27"/>
      <c r="N100" s="27"/>
      <c r="O100" s="27"/>
    </row>
    <row r="101" spans="1:22" hidden="1" x14ac:dyDescent="0.15">
      <c r="A101" s="25">
        <v>1</v>
      </c>
      <c r="B101" s="26" t="s">
        <v>2</v>
      </c>
      <c r="C101" s="28">
        <v>0</v>
      </c>
      <c r="D101" s="28">
        <v>0</v>
      </c>
      <c r="E101" s="28">
        <v>0</v>
      </c>
      <c r="F101" s="28">
        <v>0</v>
      </c>
      <c r="G101" s="28">
        <v>0</v>
      </c>
      <c r="H101" s="29">
        <v>0</v>
      </c>
      <c r="J101" s="27"/>
      <c r="K101" s="27"/>
      <c r="L101" s="27"/>
      <c r="M101" s="27"/>
      <c r="N101" s="27"/>
      <c r="O101" s="27"/>
    </row>
    <row r="102" spans="1:22" hidden="1" x14ac:dyDescent="0.15">
      <c r="A102" s="25"/>
      <c r="H102" s="30"/>
    </row>
    <row r="103" spans="1:22" ht="18" hidden="1" x14ac:dyDescent="0.2">
      <c r="A103" s="280" t="s">
        <v>34</v>
      </c>
      <c r="B103" s="281"/>
      <c r="C103" s="281"/>
      <c r="D103" s="281"/>
      <c r="E103" s="281"/>
      <c r="F103" s="281"/>
      <c r="G103" s="281"/>
      <c r="H103" s="282"/>
    </row>
    <row r="104" spans="1:22" hidden="1" x14ac:dyDescent="0.15">
      <c r="A104" s="283" t="s">
        <v>0</v>
      </c>
      <c r="B104" s="284"/>
      <c r="C104" s="284"/>
      <c r="D104" s="284"/>
      <c r="E104" s="284"/>
      <c r="F104" s="284"/>
      <c r="G104" s="284"/>
      <c r="H104" s="22"/>
    </row>
    <row r="105" spans="1:22" hidden="1" x14ac:dyDescent="0.15">
      <c r="A105" s="25" t="s">
        <v>4</v>
      </c>
      <c r="B105" s="16" t="s">
        <v>4</v>
      </c>
      <c r="C105" s="21" t="s">
        <v>37</v>
      </c>
      <c r="D105" s="21" t="s">
        <v>38</v>
      </c>
      <c r="E105" s="21" t="s">
        <v>39</v>
      </c>
      <c r="F105" s="21" t="s">
        <v>40</v>
      </c>
      <c r="G105" s="21" t="s">
        <v>41</v>
      </c>
      <c r="H105" s="17" t="s">
        <v>42</v>
      </c>
    </row>
    <row r="106" spans="1:22" hidden="1" x14ac:dyDescent="0.15">
      <c r="A106" s="25">
        <v>18</v>
      </c>
      <c r="B106" s="26" t="s">
        <v>147</v>
      </c>
      <c r="C106">
        <f>C73*$L$2</f>
        <v>7584.3</v>
      </c>
      <c r="D106">
        <f t="shared" ref="D106:F106" si="45">D73*$L$2</f>
        <v>4669.3</v>
      </c>
      <c r="E106">
        <f t="shared" si="45"/>
        <v>3135.48</v>
      </c>
      <c r="F106">
        <f t="shared" si="45"/>
        <v>2236.6</v>
      </c>
      <c r="G106">
        <f>G73*$L$2</f>
        <v>1540.18</v>
      </c>
      <c r="H106">
        <f t="shared" ref="H106" si="46">H73*$L$2</f>
        <v>1207.8700000000001</v>
      </c>
      <c r="I106"/>
      <c r="J106"/>
      <c r="K106"/>
      <c r="L106"/>
      <c r="M106"/>
      <c r="N106"/>
      <c r="O106" s="27"/>
      <c r="P106" s="27"/>
      <c r="Q106" s="27"/>
      <c r="R106" s="27"/>
      <c r="S106" s="27"/>
    </row>
    <row r="107" spans="1:22" hidden="1" x14ac:dyDescent="0.15">
      <c r="A107" s="25">
        <v>25</v>
      </c>
      <c r="B107" s="26" t="s">
        <v>5</v>
      </c>
      <c r="C107">
        <f t="shared" ref="C107:F132" si="47">C74*$L$2</f>
        <v>7960.6</v>
      </c>
      <c r="D107">
        <f t="shared" si="47"/>
        <v>4898.79</v>
      </c>
      <c r="E107">
        <f t="shared" si="47"/>
        <v>3474.15</v>
      </c>
      <c r="F107">
        <f t="shared" si="47"/>
        <v>2478.2800000000002</v>
      </c>
      <c r="G107">
        <f t="shared" ref="G107:H107" si="48">G74*$L$2</f>
        <v>1713.49</v>
      </c>
      <c r="H107">
        <f t="shared" si="48"/>
        <v>1343.02</v>
      </c>
      <c r="I107"/>
      <c r="J107"/>
      <c r="K107"/>
      <c r="L107"/>
      <c r="M107"/>
      <c r="N107"/>
      <c r="O107" s="27"/>
      <c r="P107" s="27"/>
      <c r="Q107" s="27"/>
      <c r="R107" s="27"/>
      <c r="S107" s="27"/>
    </row>
    <row r="108" spans="1:22" hidden="1" x14ac:dyDescent="0.15">
      <c r="A108" s="25">
        <v>30</v>
      </c>
      <c r="B108" s="26" t="s">
        <v>6</v>
      </c>
      <c r="C108">
        <f t="shared" si="47"/>
        <v>8228.7800000000007</v>
      </c>
      <c r="D108">
        <f t="shared" si="47"/>
        <v>5098.6000000000004</v>
      </c>
      <c r="E108">
        <f t="shared" si="47"/>
        <v>3720.6000000000004</v>
      </c>
      <c r="F108">
        <f t="shared" si="47"/>
        <v>2780.38</v>
      </c>
      <c r="G108">
        <f t="shared" ref="G108:H108" si="49">G75*$L$2</f>
        <v>2055.34</v>
      </c>
      <c r="H108">
        <f t="shared" si="49"/>
        <v>1617.5600000000002</v>
      </c>
      <c r="I108"/>
      <c r="J108"/>
      <c r="K108"/>
      <c r="L108"/>
      <c r="M108"/>
      <c r="N108"/>
      <c r="O108" s="27"/>
      <c r="P108" s="27"/>
      <c r="Q108" s="27"/>
      <c r="R108" s="27"/>
      <c r="S108" s="27"/>
    </row>
    <row r="109" spans="1:22" hidden="1" x14ac:dyDescent="0.15">
      <c r="A109" s="25">
        <v>35</v>
      </c>
      <c r="B109" s="26" t="s">
        <v>7</v>
      </c>
      <c r="C109">
        <f t="shared" si="47"/>
        <v>9207.16</v>
      </c>
      <c r="D109">
        <f t="shared" si="47"/>
        <v>5709.6900000000005</v>
      </c>
      <c r="E109">
        <f t="shared" si="47"/>
        <v>4174.2800000000007</v>
      </c>
      <c r="F109">
        <f t="shared" si="47"/>
        <v>3115.8700000000003</v>
      </c>
      <c r="G109">
        <f t="shared" ref="G109:H109" si="50">G76*$L$2</f>
        <v>2304.9700000000003</v>
      </c>
      <c r="H109">
        <f t="shared" si="50"/>
        <v>1813.66</v>
      </c>
      <c r="I109"/>
      <c r="J109"/>
      <c r="K109"/>
      <c r="L109"/>
      <c r="M109"/>
      <c r="N109"/>
      <c r="O109" s="27"/>
      <c r="P109" s="27"/>
      <c r="Q109" s="27"/>
      <c r="R109" s="27"/>
      <c r="S109" s="27"/>
    </row>
    <row r="110" spans="1:22" hidden="1" x14ac:dyDescent="0.15">
      <c r="A110" s="25">
        <v>40</v>
      </c>
      <c r="B110" s="26" t="s">
        <v>8</v>
      </c>
      <c r="C110">
        <f t="shared" si="47"/>
        <v>11012.34</v>
      </c>
      <c r="D110">
        <f t="shared" si="47"/>
        <v>6843.89</v>
      </c>
      <c r="E110">
        <f t="shared" si="47"/>
        <v>4713.8200000000006</v>
      </c>
      <c r="F110">
        <f t="shared" si="47"/>
        <v>3574.8500000000004</v>
      </c>
      <c r="G110">
        <f t="shared" ref="G110:H110" si="51">G77*$L$2</f>
        <v>2618.73</v>
      </c>
      <c r="H110">
        <f t="shared" si="51"/>
        <v>2058.52</v>
      </c>
      <c r="I110"/>
      <c r="J110"/>
      <c r="K110"/>
      <c r="L110"/>
      <c r="M110"/>
      <c r="N110"/>
      <c r="O110" s="27"/>
      <c r="P110" s="27"/>
      <c r="Q110" s="27"/>
      <c r="R110" s="27"/>
      <c r="S110" s="27"/>
    </row>
    <row r="111" spans="1:22" hidden="1" x14ac:dyDescent="0.15">
      <c r="A111" s="25">
        <v>45</v>
      </c>
      <c r="B111" s="26" t="s">
        <v>9</v>
      </c>
      <c r="C111">
        <f t="shared" si="47"/>
        <v>12292.29</v>
      </c>
      <c r="D111">
        <f t="shared" si="47"/>
        <v>7653.2000000000007</v>
      </c>
      <c r="E111">
        <f t="shared" si="47"/>
        <v>5274.0300000000007</v>
      </c>
      <c r="F111">
        <f t="shared" si="47"/>
        <v>3999.9100000000003</v>
      </c>
      <c r="G111">
        <f t="shared" ref="G111:H111" si="52">G78*$L$2</f>
        <v>2930.9</v>
      </c>
      <c r="H111">
        <f t="shared" si="52"/>
        <v>2305.5</v>
      </c>
      <c r="I111"/>
      <c r="J111"/>
      <c r="K111"/>
      <c r="L111"/>
      <c r="M111"/>
      <c r="N111"/>
      <c r="O111" s="27"/>
      <c r="P111" s="27"/>
      <c r="Q111" s="27"/>
      <c r="R111" s="27"/>
      <c r="S111" s="27"/>
    </row>
    <row r="112" spans="1:22" hidden="1" x14ac:dyDescent="0.15">
      <c r="A112" s="25">
        <v>50</v>
      </c>
      <c r="B112" s="26" t="s">
        <v>10</v>
      </c>
      <c r="C112">
        <f t="shared" si="47"/>
        <v>16497.84</v>
      </c>
      <c r="D112">
        <f t="shared" si="47"/>
        <v>10116.11</v>
      </c>
      <c r="E112">
        <f t="shared" si="47"/>
        <v>7148.1100000000006</v>
      </c>
      <c r="F112">
        <f t="shared" si="47"/>
        <v>5392.75</v>
      </c>
      <c r="G112">
        <f t="shared" ref="G112:H112" si="53">G79*$L$2</f>
        <v>4277.1000000000004</v>
      </c>
      <c r="H112">
        <f t="shared" si="53"/>
        <v>3369.7400000000002</v>
      </c>
      <c r="I112"/>
      <c r="J112"/>
      <c r="K112"/>
      <c r="L112"/>
      <c r="M112"/>
      <c r="N112"/>
      <c r="O112" s="27"/>
      <c r="P112" s="27"/>
      <c r="Q112" s="27"/>
      <c r="R112" s="27"/>
      <c r="S112" s="27"/>
    </row>
    <row r="113" spans="1:19" hidden="1" x14ac:dyDescent="0.15">
      <c r="A113" s="25">
        <v>55</v>
      </c>
      <c r="B113" s="26" t="s">
        <v>11</v>
      </c>
      <c r="C113">
        <f t="shared" si="47"/>
        <v>17553.07</v>
      </c>
      <c r="D113">
        <f t="shared" si="47"/>
        <v>10759.53</v>
      </c>
      <c r="E113">
        <f t="shared" si="47"/>
        <v>7609.7400000000007</v>
      </c>
      <c r="F113">
        <f t="shared" si="47"/>
        <v>5738.31</v>
      </c>
      <c r="G113">
        <f t="shared" ref="G113:H113" si="54">G80*$L$2</f>
        <v>4553.76</v>
      </c>
      <c r="H113">
        <f t="shared" si="54"/>
        <v>3587.04</v>
      </c>
      <c r="I113"/>
      <c r="J113"/>
      <c r="K113"/>
      <c r="L113"/>
      <c r="M113"/>
      <c r="N113"/>
      <c r="O113" s="27"/>
      <c r="P113" s="27"/>
      <c r="Q113" s="27"/>
      <c r="R113" s="27"/>
      <c r="S113" s="27"/>
    </row>
    <row r="114" spans="1:19" hidden="1" x14ac:dyDescent="0.15">
      <c r="A114" s="25">
        <v>60</v>
      </c>
      <c r="B114" s="26"/>
      <c r="C114">
        <f t="shared" si="47"/>
        <v>18672.43</v>
      </c>
      <c r="D114">
        <f t="shared" si="47"/>
        <v>11725.720000000001</v>
      </c>
      <c r="E114">
        <f t="shared" si="47"/>
        <v>8302.4500000000007</v>
      </c>
      <c r="F114">
        <f t="shared" si="47"/>
        <v>6603.27</v>
      </c>
      <c r="G114">
        <f t="shared" ref="G114:H114" si="55">G81*$L$2</f>
        <v>5487.09</v>
      </c>
      <c r="H114">
        <f t="shared" si="55"/>
        <v>4458.8900000000003</v>
      </c>
      <c r="I114"/>
      <c r="J114"/>
      <c r="K114"/>
      <c r="L114"/>
      <c r="M114"/>
      <c r="N114"/>
      <c r="O114" s="27"/>
      <c r="P114" s="27"/>
      <c r="Q114" s="27"/>
      <c r="R114" s="27"/>
      <c r="S114" s="27"/>
    </row>
    <row r="115" spans="1:19" hidden="1" x14ac:dyDescent="0.15">
      <c r="A115" s="25">
        <v>61</v>
      </c>
      <c r="B115" s="26"/>
      <c r="C115">
        <f t="shared" si="47"/>
        <v>20368.960000000003</v>
      </c>
      <c r="D115">
        <f t="shared" si="47"/>
        <v>12796.320000000002</v>
      </c>
      <c r="E115">
        <f t="shared" si="47"/>
        <v>9058.76</v>
      </c>
      <c r="F115">
        <f t="shared" si="47"/>
        <v>7203.76</v>
      </c>
      <c r="G115">
        <f t="shared" ref="G115:H115" si="56">G82*$L$2</f>
        <v>5989</v>
      </c>
      <c r="H115">
        <f t="shared" si="56"/>
        <v>4865.4000000000005</v>
      </c>
      <c r="I115"/>
      <c r="J115"/>
      <c r="K115"/>
      <c r="L115"/>
      <c r="M115"/>
      <c r="N115"/>
      <c r="O115" s="27"/>
      <c r="P115" s="27"/>
      <c r="Q115" s="27"/>
      <c r="R115" s="27"/>
      <c r="S115" s="27"/>
    </row>
    <row r="116" spans="1:19" hidden="1" x14ac:dyDescent="0.15">
      <c r="A116" s="25">
        <v>62</v>
      </c>
      <c r="B116" s="26"/>
      <c r="C116">
        <f t="shared" si="47"/>
        <v>22288.09</v>
      </c>
      <c r="D116">
        <f t="shared" si="47"/>
        <v>14011.08</v>
      </c>
      <c r="E116">
        <f t="shared" si="47"/>
        <v>9923.19</v>
      </c>
      <c r="F116">
        <f t="shared" si="47"/>
        <v>7891.17</v>
      </c>
      <c r="G116">
        <f t="shared" ref="G116:H116" si="57">G83*$L$2</f>
        <v>6559.2800000000007</v>
      </c>
      <c r="H116">
        <f t="shared" si="57"/>
        <v>5332.33</v>
      </c>
      <c r="I116"/>
      <c r="J116"/>
      <c r="K116"/>
      <c r="L116"/>
      <c r="M116"/>
      <c r="N116"/>
      <c r="O116" s="27"/>
      <c r="P116" s="27"/>
      <c r="Q116" s="27"/>
      <c r="R116" s="27"/>
      <c r="S116" s="27"/>
    </row>
    <row r="117" spans="1:19" hidden="1" x14ac:dyDescent="0.15">
      <c r="A117" s="25">
        <v>63</v>
      </c>
      <c r="B117" s="26"/>
      <c r="C117">
        <f t="shared" si="47"/>
        <v>23689.940000000002</v>
      </c>
      <c r="D117">
        <f t="shared" si="47"/>
        <v>14899.890000000001</v>
      </c>
      <c r="E117">
        <f t="shared" si="47"/>
        <v>10549.65</v>
      </c>
      <c r="F117">
        <f t="shared" si="47"/>
        <v>8395.73</v>
      </c>
      <c r="G117">
        <f t="shared" ref="G117:H117" si="58">G84*$L$2</f>
        <v>6978.51</v>
      </c>
      <c r="H117">
        <f t="shared" si="58"/>
        <v>5666.76</v>
      </c>
      <c r="I117"/>
      <c r="J117"/>
      <c r="K117"/>
      <c r="L117"/>
      <c r="M117"/>
      <c r="N117"/>
      <c r="O117" s="27"/>
      <c r="P117" s="27"/>
      <c r="Q117" s="27"/>
      <c r="R117" s="27"/>
      <c r="S117" s="27"/>
    </row>
    <row r="118" spans="1:19" hidden="1" x14ac:dyDescent="0.15">
      <c r="A118" s="25">
        <v>64</v>
      </c>
      <c r="B118" s="26"/>
      <c r="C118">
        <f t="shared" si="47"/>
        <v>25622.850000000002</v>
      </c>
      <c r="D118">
        <f t="shared" si="47"/>
        <v>16117.300000000001</v>
      </c>
      <c r="E118">
        <f t="shared" si="47"/>
        <v>11418.32</v>
      </c>
      <c r="F118">
        <f t="shared" si="47"/>
        <v>9080.49</v>
      </c>
      <c r="G118">
        <f t="shared" ref="G118:H118" si="59">G85*$L$2</f>
        <v>7545.6100000000006</v>
      </c>
      <c r="H118">
        <f t="shared" si="59"/>
        <v>6135.2800000000007</v>
      </c>
      <c r="I118"/>
      <c r="J118"/>
      <c r="K118"/>
      <c r="L118"/>
      <c r="M118"/>
      <c r="N118"/>
      <c r="O118" s="27"/>
      <c r="P118" s="27"/>
      <c r="Q118" s="27"/>
      <c r="R118" s="27"/>
      <c r="S118" s="27"/>
    </row>
    <row r="119" spans="1:19" hidden="1" x14ac:dyDescent="0.15">
      <c r="A119" s="25">
        <v>65</v>
      </c>
      <c r="B119" s="26"/>
      <c r="C119">
        <f t="shared" si="47"/>
        <v>26847.15</v>
      </c>
      <c r="D119">
        <f t="shared" si="47"/>
        <v>21074.920000000002</v>
      </c>
      <c r="E119">
        <f t="shared" si="47"/>
        <v>14900.42</v>
      </c>
      <c r="F119">
        <f t="shared" si="47"/>
        <v>11487.220000000001</v>
      </c>
      <c r="G119">
        <f t="shared" ref="G119:H119" si="60">G86*$L$2</f>
        <v>10070</v>
      </c>
      <c r="H119">
        <f t="shared" si="60"/>
        <v>8663.91</v>
      </c>
      <c r="I119"/>
      <c r="J119"/>
      <c r="K119"/>
      <c r="L119"/>
      <c r="M119"/>
      <c r="N119"/>
      <c r="O119" s="27"/>
      <c r="P119" s="27"/>
      <c r="Q119" s="27"/>
      <c r="R119" s="27"/>
      <c r="S119" s="27"/>
    </row>
    <row r="120" spans="1:19" hidden="1" x14ac:dyDescent="0.15">
      <c r="A120" s="25">
        <v>66</v>
      </c>
      <c r="B120" s="26"/>
      <c r="C120">
        <f t="shared" si="47"/>
        <v>28069.33</v>
      </c>
      <c r="D120">
        <f t="shared" si="47"/>
        <v>24485.47</v>
      </c>
      <c r="E120">
        <f t="shared" si="47"/>
        <v>17313.510000000002</v>
      </c>
      <c r="F120">
        <f t="shared" si="47"/>
        <v>13349.640000000001</v>
      </c>
      <c r="G120">
        <f t="shared" ref="G120:H120" si="61">G87*$L$2</f>
        <v>11707.7</v>
      </c>
      <c r="H120">
        <f t="shared" si="61"/>
        <v>10062.58</v>
      </c>
      <c r="I120"/>
      <c r="J120"/>
      <c r="K120"/>
      <c r="L120"/>
      <c r="M120"/>
      <c r="N120"/>
      <c r="O120" s="27"/>
      <c r="P120" s="27"/>
      <c r="Q120" s="27"/>
      <c r="R120" s="27"/>
      <c r="S120" s="27"/>
    </row>
    <row r="121" spans="1:19" hidden="1" x14ac:dyDescent="0.15">
      <c r="A121" s="25">
        <v>67</v>
      </c>
      <c r="B121" s="26"/>
      <c r="C121">
        <f t="shared" si="47"/>
        <v>30649.9</v>
      </c>
      <c r="D121">
        <f t="shared" si="47"/>
        <v>26750.690000000002</v>
      </c>
      <c r="E121">
        <f t="shared" si="47"/>
        <v>18914.64</v>
      </c>
      <c r="F121">
        <f t="shared" si="47"/>
        <v>14585.070000000002</v>
      </c>
      <c r="G121">
        <f t="shared" ref="G121:H121" si="62">G88*$L$2</f>
        <v>12785.19</v>
      </c>
      <c r="H121">
        <f t="shared" si="62"/>
        <v>10995.91</v>
      </c>
      <c r="I121"/>
      <c r="J121"/>
      <c r="K121"/>
      <c r="L121"/>
      <c r="M121"/>
      <c r="N121"/>
      <c r="O121" s="27"/>
      <c r="P121" s="27"/>
      <c r="Q121" s="27"/>
      <c r="R121" s="27"/>
      <c r="S121" s="27"/>
    </row>
    <row r="122" spans="1:19" hidden="1" x14ac:dyDescent="0.15">
      <c r="A122" s="25">
        <v>68</v>
      </c>
      <c r="B122" s="26"/>
      <c r="C122">
        <f t="shared" si="47"/>
        <v>33930.07</v>
      </c>
      <c r="D122">
        <f t="shared" si="47"/>
        <v>29621.7</v>
      </c>
      <c r="E122">
        <f t="shared" si="47"/>
        <v>20942.95</v>
      </c>
      <c r="F122">
        <f t="shared" si="47"/>
        <v>16149.630000000001</v>
      </c>
      <c r="G122">
        <f t="shared" ref="G122:H122" si="63">G89*$L$2</f>
        <v>14163.19</v>
      </c>
      <c r="H122">
        <f t="shared" si="63"/>
        <v>12176.220000000001</v>
      </c>
      <c r="I122"/>
      <c r="J122"/>
      <c r="K122"/>
      <c r="L122"/>
      <c r="M122"/>
      <c r="N122"/>
      <c r="O122" s="27"/>
      <c r="P122" s="27"/>
      <c r="Q122" s="27"/>
      <c r="R122" s="27"/>
      <c r="S122" s="27"/>
    </row>
    <row r="123" spans="1:19" hidden="1" x14ac:dyDescent="0.15">
      <c r="A123" s="25">
        <v>69</v>
      </c>
      <c r="B123" s="26"/>
      <c r="C123">
        <f t="shared" si="47"/>
        <v>37323.130000000005</v>
      </c>
      <c r="D123">
        <f t="shared" si="47"/>
        <v>32589.170000000002</v>
      </c>
      <c r="E123">
        <f t="shared" si="47"/>
        <v>23043.34</v>
      </c>
      <c r="F123">
        <f t="shared" si="47"/>
        <v>17771.43</v>
      </c>
      <c r="G123">
        <f t="shared" ref="G123:H123" si="64">G90*$L$2</f>
        <v>15588.36</v>
      </c>
      <c r="H123">
        <f t="shared" si="64"/>
        <v>13400.52</v>
      </c>
      <c r="I123"/>
      <c r="J123"/>
      <c r="K123"/>
      <c r="L123"/>
      <c r="M123"/>
      <c r="N123"/>
      <c r="O123" s="27"/>
      <c r="P123" s="27"/>
      <c r="Q123" s="27"/>
      <c r="R123" s="27"/>
      <c r="S123" s="27"/>
    </row>
    <row r="124" spans="1:19" hidden="1" x14ac:dyDescent="0.15">
      <c r="A124" s="25">
        <v>70</v>
      </c>
      <c r="B124" s="26"/>
      <c r="C124">
        <f t="shared" si="47"/>
        <v>44170.73</v>
      </c>
      <c r="D124">
        <f t="shared" si="47"/>
        <v>40110.400000000001</v>
      </c>
      <c r="E124">
        <f t="shared" si="47"/>
        <v>28067.210000000003</v>
      </c>
      <c r="F124">
        <f t="shared" si="47"/>
        <v>20920.16</v>
      </c>
      <c r="G124">
        <f t="shared" ref="G124:H124" si="65">G91*$L$2</f>
        <v>18163.100000000002</v>
      </c>
      <c r="H124">
        <f t="shared" si="65"/>
        <v>15763.26</v>
      </c>
      <c r="I124"/>
      <c r="J124"/>
      <c r="K124"/>
      <c r="L124"/>
      <c r="M124"/>
      <c r="N124"/>
      <c r="O124" s="27"/>
      <c r="P124" s="27"/>
      <c r="Q124" s="27"/>
      <c r="R124" s="27"/>
      <c r="S124" s="27"/>
    </row>
    <row r="125" spans="1:19" hidden="1" x14ac:dyDescent="0.15">
      <c r="A125" s="25">
        <v>71</v>
      </c>
      <c r="B125" s="26"/>
      <c r="C125">
        <f t="shared" si="47"/>
        <v>45902.770000000004</v>
      </c>
      <c r="D125">
        <f t="shared" si="47"/>
        <v>41687.68</v>
      </c>
      <c r="E125">
        <f t="shared" si="47"/>
        <v>29161.66</v>
      </c>
      <c r="F125">
        <f t="shared" si="47"/>
        <v>21742.190000000002</v>
      </c>
      <c r="G125">
        <f t="shared" ref="G125:H125" si="66">G92*$L$2</f>
        <v>18875.95</v>
      </c>
      <c r="H125">
        <f t="shared" si="66"/>
        <v>16387.600000000002</v>
      </c>
      <c r="I125"/>
      <c r="J125"/>
      <c r="K125"/>
      <c r="L125"/>
      <c r="M125"/>
      <c r="N125"/>
      <c r="O125" s="27"/>
      <c r="P125" s="27"/>
      <c r="Q125" s="27"/>
      <c r="R125" s="27"/>
      <c r="S125" s="27"/>
    </row>
    <row r="126" spans="1:19" hidden="1" x14ac:dyDescent="0.15">
      <c r="A126" s="25">
        <v>72</v>
      </c>
      <c r="B126" s="26"/>
      <c r="C126">
        <f t="shared" si="47"/>
        <v>47199.68</v>
      </c>
      <c r="D126">
        <f t="shared" si="47"/>
        <v>42866.93</v>
      </c>
      <c r="E126">
        <f t="shared" si="47"/>
        <v>29990.58</v>
      </c>
      <c r="F126">
        <f t="shared" si="47"/>
        <v>22357.52</v>
      </c>
      <c r="G126">
        <f t="shared" ref="G126:H126" si="67">G93*$L$2</f>
        <v>19413.370000000003</v>
      </c>
      <c r="H126">
        <f t="shared" si="67"/>
        <v>16844.990000000002</v>
      </c>
      <c r="I126"/>
      <c r="J126"/>
      <c r="K126"/>
      <c r="L126"/>
      <c r="M126"/>
      <c r="N126"/>
      <c r="O126" s="27"/>
      <c r="P126" s="27"/>
      <c r="Q126" s="27"/>
      <c r="R126" s="27"/>
      <c r="S126" s="27"/>
    </row>
    <row r="127" spans="1:19" hidden="1" x14ac:dyDescent="0.15">
      <c r="A127" s="25">
        <v>73</v>
      </c>
      <c r="B127" s="26"/>
      <c r="C127">
        <f t="shared" si="47"/>
        <v>48934.9</v>
      </c>
      <c r="D127">
        <f t="shared" si="47"/>
        <v>44445.8</v>
      </c>
      <c r="E127">
        <f t="shared" si="47"/>
        <v>31093.510000000002</v>
      </c>
      <c r="F127">
        <f t="shared" si="47"/>
        <v>23181.670000000002</v>
      </c>
      <c r="G127">
        <f t="shared" ref="G127:H127" si="68">G94*$L$2</f>
        <v>20124.63</v>
      </c>
      <c r="H127">
        <f t="shared" si="68"/>
        <v>17471.45</v>
      </c>
      <c r="I127"/>
      <c r="J127"/>
      <c r="K127"/>
      <c r="L127"/>
      <c r="M127"/>
      <c r="N127"/>
      <c r="O127" s="27"/>
      <c r="P127" s="27"/>
      <c r="Q127" s="27"/>
      <c r="R127" s="27"/>
      <c r="S127" s="27"/>
    </row>
    <row r="128" spans="1:19" hidden="1" x14ac:dyDescent="0.15">
      <c r="A128" s="25">
        <v>74</v>
      </c>
      <c r="B128" s="26"/>
      <c r="C128">
        <f t="shared" si="47"/>
        <v>49796.15</v>
      </c>
      <c r="D128">
        <f t="shared" si="47"/>
        <v>45234.97</v>
      </c>
      <c r="E128">
        <f t="shared" si="47"/>
        <v>31647.890000000003</v>
      </c>
      <c r="F128">
        <f t="shared" si="47"/>
        <v>23589.77</v>
      </c>
      <c r="G128">
        <f t="shared" ref="G128:H128" si="69">G95*$L$2</f>
        <v>20482.91</v>
      </c>
      <c r="H128">
        <f t="shared" si="69"/>
        <v>17779.91</v>
      </c>
      <c r="I128"/>
      <c r="J128"/>
      <c r="K128"/>
      <c r="L128"/>
      <c r="M128"/>
      <c r="N128"/>
      <c r="O128" s="27"/>
      <c r="P128" s="27"/>
      <c r="Q128" s="27"/>
      <c r="R128" s="27"/>
      <c r="S128" s="27"/>
    </row>
    <row r="129" spans="1:22" hidden="1" x14ac:dyDescent="0.15">
      <c r="A129" s="25">
        <v>75</v>
      </c>
      <c r="B129" s="26" t="s">
        <v>12</v>
      </c>
      <c r="C129">
        <f t="shared" si="47"/>
        <v>51955.9</v>
      </c>
      <c r="D129">
        <f t="shared" si="47"/>
        <v>47203.39</v>
      </c>
      <c r="E129">
        <f t="shared" si="47"/>
        <v>33020.060000000005</v>
      </c>
      <c r="F129">
        <f t="shared" si="47"/>
        <v>24617.97</v>
      </c>
      <c r="G129">
        <f t="shared" ref="G129:H129" si="70">G96*$L$2</f>
        <v>21374.370000000003</v>
      </c>
      <c r="H129">
        <f t="shared" si="70"/>
        <v>18556.36</v>
      </c>
      <c r="I129"/>
      <c r="J129"/>
      <c r="K129"/>
      <c r="L129"/>
      <c r="M129"/>
      <c r="N129"/>
      <c r="O129" s="27"/>
      <c r="P129" s="27"/>
      <c r="Q129" s="27"/>
      <c r="R129" s="27"/>
      <c r="S129" s="27"/>
    </row>
    <row r="130" spans="1:22" hidden="1" x14ac:dyDescent="0.15">
      <c r="A130" s="25">
        <v>1</v>
      </c>
      <c r="B130" s="26" t="s">
        <v>13</v>
      </c>
      <c r="C130">
        <f t="shared" si="47"/>
        <v>2631.98</v>
      </c>
      <c r="D130">
        <f t="shared" si="47"/>
        <v>1629.22</v>
      </c>
      <c r="E130">
        <f t="shared" si="47"/>
        <v>1219.53</v>
      </c>
      <c r="F130">
        <f t="shared" si="47"/>
        <v>1007.5300000000001</v>
      </c>
      <c r="G130">
        <f t="shared" ref="G130:H130" si="71">G97*$L$2</f>
        <v>823.62</v>
      </c>
      <c r="H130">
        <f t="shared" si="71"/>
        <v>644.48</v>
      </c>
      <c r="I130"/>
      <c r="J130"/>
      <c r="K130"/>
      <c r="L130"/>
      <c r="M130"/>
      <c r="N130"/>
      <c r="O130" s="27"/>
      <c r="P130" s="27"/>
      <c r="Q130" s="27"/>
      <c r="R130" s="27"/>
      <c r="S130" s="27"/>
    </row>
    <row r="131" spans="1:22" hidden="1" x14ac:dyDescent="0.15">
      <c r="A131" s="25">
        <v>2</v>
      </c>
      <c r="B131" s="26" t="s">
        <v>1</v>
      </c>
      <c r="C131">
        <f t="shared" si="47"/>
        <v>4135.0600000000004</v>
      </c>
      <c r="D131">
        <f t="shared" si="47"/>
        <v>2590.6400000000003</v>
      </c>
      <c r="E131">
        <f t="shared" si="47"/>
        <v>1942.45</v>
      </c>
      <c r="F131">
        <f t="shared" si="47"/>
        <v>1600.6000000000001</v>
      </c>
      <c r="G131">
        <f t="shared" ref="G131:H131" si="72">G98*$L$2</f>
        <v>1312.8100000000002</v>
      </c>
      <c r="H131">
        <f t="shared" si="72"/>
        <v>1023.4300000000001</v>
      </c>
      <c r="I131"/>
      <c r="J131"/>
      <c r="K131"/>
      <c r="L131"/>
      <c r="M131"/>
      <c r="N131"/>
      <c r="O131" s="27"/>
      <c r="P131" s="27"/>
      <c r="Q131" s="27"/>
      <c r="R131" s="27"/>
      <c r="S131" s="27"/>
    </row>
    <row r="132" spans="1:22" hidden="1" x14ac:dyDescent="0.15">
      <c r="A132" s="25">
        <v>3</v>
      </c>
      <c r="B132" s="26" t="s">
        <v>14</v>
      </c>
      <c r="C132">
        <f t="shared" si="47"/>
        <v>6012.3200000000006</v>
      </c>
      <c r="D132">
        <f t="shared" si="47"/>
        <v>3795.86</v>
      </c>
      <c r="E132">
        <f t="shared" si="47"/>
        <v>2849.28</v>
      </c>
      <c r="F132">
        <f t="shared" si="47"/>
        <v>2345.7800000000002</v>
      </c>
      <c r="G132">
        <f t="shared" ref="G132:H132" si="73">G99*$L$2</f>
        <v>1922.8400000000001</v>
      </c>
      <c r="H132">
        <f t="shared" si="73"/>
        <v>1499.9</v>
      </c>
      <c r="I132"/>
      <c r="J132"/>
      <c r="K132"/>
      <c r="L132"/>
      <c r="M132"/>
      <c r="N132"/>
      <c r="O132" s="27"/>
      <c r="P132" s="27"/>
      <c r="Q132" s="27"/>
      <c r="R132" s="27"/>
      <c r="S132" s="27"/>
    </row>
    <row r="133" spans="1:22" hidden="1" x14ac:dyDescent="0.15">
      <c r="A133" s="25">
        <v>1</v>
      </c>
      <c r="B133" s="26" t="s">
        <v>3</v>
      </c>
      <c r="C133" s="28">
        <v>0</v>
      </c>
      <c r="D133" s="28">
        <v>0</v>
      </c>
      <c r="E133" s="28">
        <v>0</v>
      </c>
      <c r="F133" s="28">
        <v>137.07</v>
      </c>
      <c r="G133" s="28">
        <v>137.07</v>
      </c>
      <c r="H133" s="29">
        <v>137.07</v>
      </c>
    </row>
    <row r="134" spans="1:22" ht="14" hidden="1" thickBot="1" x14ac:dyDescent="0.2">
      <c r="A134" s="31">
        <v>1</v>
      </c>
      <c r="B134" s="32" t="s">
        <v>2</v>
      </c>
      <c r="C134" s="33">
        <v>0</v>
      </c>
      <c r="D134" s="33">
        <v>0</v>
      </c>
      <c r="E134" s="33">
        <v>0</v>
      </c>
      <c r="F134" s="33">
        <v>0</v>
      </c>
      <c r="G134" s="33">
        <v>0</v>
      </c>
      <c r="H134" s="34">
        <v>0</v>
      </c>
    </row>
    <row r="135" spans="1:22" ht="14" hidden="1" thickBot="1" x14ac:dyDescent="0.2"/>
    <row r="136" spans="1:22" ht="18" hidden="1" x14ac:dyDescent="0.2">
      <c r="A136" s="277" t="s">
        <v>44</v>
      </c>
      <c r="B136" s="278"/>
      <c r="C136" s="278"/>
      <c r="D136" s="278"/>
      <c r="E136" s="278"/>
      <c r="F136" s="278"/>
      <c r="G136" s="278"/>
      <c r="H136" s="279"/>
    </row>
    <row r="137" spans="1:22" ht="18" hidden="1" x14ac:dyDescent="0.2">
      <c r="A137" s="280" t="s">
        <v>27</v>
      </c>
      <c r="B137" s="281"/>
      <c r="C137" s="281"/>
      <c r="D137" s="281"/>
      <c r="E137" s="281"/>
      <c r="F137" s="281"/>
      <c r="G137" s="281"/>
      <c r="H137" s="282"/>
    </row>
    <row r="138" spans="1:22" hidden="1" x14ac:dyDescent="0.15">
      <c r="A138" s="283" t="s">
        <v>0</v>
      </c>
      <c r="B138" s="284"/>
      <c r="C138" s="284"/>
      <c r="D138" s="284"/>
      <c r="E138" s="284"/>
      <c r="F138" s="284"/>
      <c r="G138" s="284"/>
      <c r="H138" s="22"/>
    </row>
    <row r="139" spans="1:22" hidden="1" x14ac:dyDescent="0.15">
      <c r="A139" s="25" t="s">
        <v>4</v>
      </c>
      <c r="B139" s="16" t="s">
        <v>4</v>
      </c>
      <c r="C139" s="21" t="s">
        <v>45</v>
      </c>
      <c r="D139" s="21" t="s">
        <v>46</v>
      </c>
      <c r="E139" s="21" t="s">
        <v>47</v>
      </c>
      <c r="F139" s="21" t="s">
        <v>48</v>
      </c>
      <c r="G139" s="21" t="s">
        <v>49</v>
      </c>
      <c r="H139" s="17" t="s">
        <v>50</v>
      </c>
      <c r="J139" s="21" t="s">
        <v>197</v>
      </c>
      <c r="Q139" s="16" t="s">
        <v>198</v>
      </c>
    </row>
    <row r="140" spans="1:22" ht="14" hidden="1" x14ac:dyDescent="0.15">
      <c r="A140" s="25">
        <v>18</v>
      </c>
      <c r="B140" s="26" t="s">
        <v>147</v>
      </c>
      <c r="C140" s="73">
        <f>Q140</f>
        <v>16774</v>
      </c>
      <c r="D140" s="73">
        <f t="shared" ref="D140:H140" si="74">R140</f>
        <v>10221</v>
      </c>
      <c r="E140" s="73">
        <f t="shared" si="74"/>
        <v>7157</v>
      </c>
      <c r="F140" s="73">
        <f t="shared" si="74"/>
        <v>5076</v>
      </c>
      <c r="G140" s="73">
        <f t="shared" si="74"/>
        <v>3509</v>
      </c>
      <c r="H140" s="73">
        <f t="shared" si="74"/>
        <v>2680</v>
      </c>
      <c r="J140" s="172">
        <v>16774</v>
      </c>
      <c r="K140" s="173">
        <v>10221</v>
      </c>
      <c r="L140" s="173">
        <v>7157</v>
      </c>
      <c r="M140" s="173">
        <v>5076</v>
      </c>
      <c r="N140" s="173">
        <v>3509</v>
      </c>
      <c r="O140" s="174">
        <v>2680</v>
      </c>
      <c r="P140" s="27"/>
      <c r="Q140" s="172">
        <f>((J140-50)*$P$4)+50</f>
        <v>16774</v>
      </c>
      <c r="R140" s="173">
        <f t="shared" ref="R140:V140" si="75">((K140-50)*$P$4)+50</f>
        <v>10221</v>
      </c>
      <c r="S140" s="173">
        <f t="shared" si="75"/>
        <v>7157</v>
      </c>
      <c r="T140" s="173">
        <f t="shared" si="75"/>
        <v>5076</v>
      </c>
      <c r="U140" s="173">
        <f t="shared" si="75"/>
        <v>3509</v>
      </c>
      <c r="V140" s="174">
        <f t="shared" si="75"/>
        <v>2680</v>
      </c>
    </row>
    <row r="141" spans="1:22" ht="14" hidden="1" x14ac:dyDescent="0.15">
      <c r="A141" s="25">
        <v>25</v>
      </c>
      <c r="B141" s="26" t="s">
        <v>5</v>
      </c>
      <c r="C141" s="73">
        <f t="shared" ref="C141:C166" si="76">Q141</f>
        <v>17602</v>
      </c>
      <c r="D141" s="73">
        <f t="shared" ref="D141:D166" si="77">R141</f>
        <v>10726</v>
      </c>
      <c r="E141" s="73">
        <f t="shared" ref="E141:E166" si="78">S141</f>
        <v>7920</v>
      </c>
      <c r="F141" s="73">
        <f t="shared" ref="F141:F166" si="79">T141</f>
        <v>5614</v>
      </c>
      <c r="G141" s="73">
        <f t="shared" ref="G141:G166" si="80">U141</f>
        <v>3886</v>
      </c>
      <c r="H141" s="73">
        <f t="shared" ref="H141:H166" si="81">V141</f>
        <v>2967</v>
      </c>
      <c r="J141" s="175">
        <v>17602</v>
      </c>
      <c r="K141" s="130">
        <v>10726</v>
      </c>
      <c r="L141" s="130">
        <v>7920</v>
      </c>
      <c r="M141" s="130">
        <v>5614</v>
      </c>
      <c r="N141" s="130">
        <v>3886</v>
      </c>
      <c r="O141" s="176">
        <v>2967</v>
      </c>
      <c r="P141" s="27"/>
      <c r="Q141" s="175">
        <f t="shared" ref="Q141:Q163" si="82">((J141-50)*$P$4)+50</f>
        <v>17602</v>
      </c>
      <c r="R141" s="130">
        <f t="shared" ref="R141:R163" si="83">((K141-50)*$P$4)+50</f>
        <v>10726</v>
      </c>
      <c r="S141" s="130">
        <f t="shared" ref="S141:S163" si="84">((L141-50)*$P$4)+50</f>
        <v>7920</v>
      </c>
      <c r="T141" s="130">
        <f t="shared" ref="T141:T163" si="85">((M141-50)*$P$4)+50</f>
        <v>5614</v>
      </c>
      <c r="U141" s="130">
        <f t="shared" ref="U141:U163" si="86">((N141-50)*$P$4)+50</f>
        <v>3886</v>
      </c>
      <c r="V141" s="176">
        <f t="shared" ref="V141:V163" si="87">((O141-50)*$P$4)+50</f>
        <v>2967</v>
      </c>
    </row>
    <row r="142" spans="1:22" ht="14" hidden="1" x14ac:dyDescent="0.15">
      <c r="A142" s="25">
        <v>30</v>
      </c>
      <c r="B142" s="26" t="s">
        <v>6</v>
      </c>
      <c r="C142" s="73">
        <f t="shared" si="76"/>
        <v>18369</v>
      </c>
      <c r="D142" s="73">
        <f t="shared" si="77"/>
        <v>11194</v>
      </c>
      <c r="E142" s="73">
        <f t="shared" si="78"/>
        <v>8472</v>
      </c>
      <c r="F142" s="73">
        <f t="shared" si="79"/>
        <v>6308</v>
      </c>
      <c r="G142" s="73">
        <f t="shared" si="80"/>
        <v>4692</v>
      </c>
      <c r="H142" s="73">
        <f t="shared" si="81"/>
        <v>3588</v>
      </c>
      <c r="J142" s="175">
        <v>18369</v>
      </c>
      <c r="K142" s="130">
        <v>11194</v>
      </c>
      <c r="L142" s="130">
        <v>8472</v>
      </c>
      <c r="M142" s="130">
        <v>6308</v>
      </c>
      <c r="N142" s="130">
        <v>4692</v>
      </c>
      <c r="O142" s="176">
        <v>3588</v>
      </c>
      <c r="P142" s="27"/>
      <c r="Q142" s="175">
        <f t="shared" si="82"/>
        <v>18369</v>
      </c>
      <c r="R142" s="130">
        <f t="shared" si="83"/>
        <v>11194</v>
      </c>
      <c r="S142" s="130">
        <f t="shared" si="84"/>
        <v>8472</v>
      </c>
      <c r="T142" s="130">
        <f t="shared" si="85"/>
        <v>6308</v>
      </c>
      <c r="U142" s="130">
        <f t="shared" si="86"/>
        <v>4692</v>
      </c>
      <c r="V142" s="176">
        <f t="shared" si="87"/>
        <v>3588</v>
      </c>
    </row>
    <row r="143" spans="1:22" ht="14" hidden="1" x14ac:dyDescent="0.15">
      <c r="A143" s="25">
        <v>35</v>
      </c>
      <c r="B143" s="26" t="s">
        <v>7</v>
      </c>
      <c r="C143" s="73">
        <f t="shared" si="76"/>
        <v>20540</v>
      </c>
      <c r="D143" s="73">
        <f t="shared" si="77"/>
        <v>12537</v>
      </c>
      <c r="E143" s="73">
        <f t="shared" si="78"/>
        <v>9482</v>
      </c>
      <c r="F143" s="73">
        <f t="shared" si="79"/>
        <v>7065</v>
      </c>
      <c r="G143" s="73">
        <f t="shared" si="80"/>
        <v>5260</v>
      </c>
      <c r="H143" s="73">
        <f t="shared" si="81"/>
        <v>4020</v>
      </c>
      <c r="J143" s="175">
        <v>20540</v>
      </c>
      <c r="K143" s="130">
        <v>12537</v>
      </c>
      <c r="L143" s="130">
        <v>9482</v>
      </c>
      <c r="M143" s="130">
        <v>7065</v>
      </c>
      <c r="N143" s="130">
        <v>5260</v>
      </c>
      <c r="O143" s="176">
        <v>4020</v>
      </c>
      <c r="P143" s="27"/>
      <c r="Q143" s="175">
        <f t="shared" si="82"/>
        <v>20540</v>
      </c>
      <c r="R143" s="130">
        <f t="shared" si="83"/>
        <v>12537</v>
      </c>
      <c r="S143" s="130">
        <f t="shared" si="84"/>
        <v>9482</v>
      </c>
      <c r="T143" s="130">
        <f t="shared" si="85"/>
        <v>7065</v>
      </c>
      <c r="U143" s="130">
        <f t="shared" si="86"/>
        <v>5260</v>
      </c>
      <c r="V143" s="176">
        <f t="shared" si="87"/>
        <v>4020</v>
      </c>
    </row>
    <row r="144" spans="1:22" ht="14" hidden="1" x14ac:dyDescent="0.15">
      <c r="A144" s="25">
        <v>40</v>
      </c>
      <c r="B144" s="26" t="s">
        <v>8</v>
      </c>
      <c r="C144" s="73">
        <f t="shared" si="76"/>
        <v>24034</v>
      </c>
      <c r="D144" s="73">
        <f t="shared" si="77"/>
        <v>14988</v>
      </c>
      <c r="E144" s="73">
        <f t="shared" si="78"/>
        <v>10740</v>
      </c>
      <c r="F144" s="73">
        <f t="shared" si="79"/>
        <v>8113</v>
      </c>
      <c r="G144" s="73">
        <f t="shared" si="80"/>
        <v>6000</v>
      </c>
      <c r="H144" s="73">
        <f t="shared" si="81"/>
        <v>4579</v>
      </c>
      <c r="J144" s="175">
        <v>24034</v>
      </c>
      <c r="K144" s="130">
        <v>14988</v>
      </c>
      <c r="L144" s="130">
        <v>10740</v>
      </c>
      <c r="M144" s="130">
        <v>8113</v>
      </c>
      <c r="N144" s="130">
        <v>6000</v>
      </c>
      <c r="O144" s="176">
        <v>4579</v>
      </c>
      <c r="P144" s="27"/>
      <c r="Q144" s="175">
        <f t="shared" si="82"/>
        <v>24034</v>
      </c>
      <c r="R144" s="130">
        <f t="shared" si="83"/>
        <v>14988</v>
      </c>
      <c r="S144" s="130">
        <f t="shared" si="84"/>
        <v>10740</v>
      </c>
      <c r="T144" s="130">
        <f t="shared" si="85"/>
        <v>8113</v>
      </c>
      <c r="U144" s="130">
        <f t="shared" si="86"/>
        <v>6000</v>
      </c>
      <c r="V144" s="176">
        <f t="shared" si="87"/>
        <v>4579</v>
      </c>
    </row>
    <row r="145" spans="1:22" ht="14" hidden="1" x14ac:dyDescent="0.15">
      <c r="A145" s="25">
        <v>45</v>
      </c>
      <c r="B145" s="26" t="s">
        <v>9</v>
      </c>
      <c r="C145" s="73">
        <f t="shared" si="76"/>
        <v>26832</v>
      </c>
      <c r="D145" s="73">
        <f t="shared" si="77"/>
        <v>16745</v>
      </c>
      <c r="E145" s="73">
        <f t="shared" si="78"/>
        <v>12007</v>
      </c>
      <c r="F145" s="73">
        <f t="shared" si="79"/>
        <v>9067</v>
      </c>
      <c r="G145" s="73">
        <f t="shared" si="80"/>
        <v>6700</v>
      </c>
      <c r="H145" s="73">
        <f t="shared" si="81"/>
        <v>5122</v>
      </c>
      <c r="J145" s="175">
        <v>26832</v>
      </c>
      <c r="K145" s="130">
        <v>16745</v>
      </c>
      <c r="L145" s="130">
        <v>12007</v>
      </c>
      <c r="M145" s="130">
        <v>9067</v>
      </c>
      <c r="N145" s="130">
        <v>6700</v>
      </c>
      <c r="O145" s="176">
        <v>5122</v>
      </c>
      <c r="P145" s="27"/>
      <c r="Q145" s="175">
        <f t="shared" si="82"/>
        <v>26832</v>
      </c>
      <c r="R145" s="130">
        <f t="shared" si="83"/>
        <v>16745</v>
      </c>
      <c r="S145" s="130">
        <f t="shared" si="84"/>
        <v>12007</v>
      </c>
      <c r="T145" s="130">
        <f t="shared" si="85"/>
        <v>9067</v>
      </c>
      <c r="U145" s="130">
        <f t="shared" si="86"/>
        <v>6700</v>
      </c>
      <c r="V145" s="176">
        <f t="shared" si="87"/>
        <v>5122</v>
      </c>
    </row>
    <row r="146" spans="1:22" ht="14" hidden="1" x14ac:dyDescent="0.15">
      <c r="A146" s="25">
        <v>50</v>
      </c>
      <c r="B146" s="26" t="s">
        <v>10</v>
      </c>
      <c r="C146" s="73">
        <f t="shared" si="76"/>
        <v>36562</v>
      </c>
      <c r="D146" s="73">
        <f t="shared" si="77"/>
        <v>22592</v>
      </c>
      <c r="E146" s="73">
        <f t="shared" si="78"/>
        <v>16337</v>
      </c>
      <c r="F146" s="73">
        <f t="shared" si="79"/>
        <v>12287</v>
      </c>
      <c r="G146" s="73">
        <f t="shared" si="80"/>
        <v>9859</v>
      </c>
      <c r="H146" s="73">
        <f t="shared" si="81"/>
        <v>7545</v>
      </c>
      <c r="J146" s="175">
        <v>36562</v>
      </c>
      <c r="K146" s="130">
        <v>22592</v>
      </c>
      <c r="L146" s="130">
        <v>16337</v>
      </c>
      <c r="M146" s="130">
        <v>12287</v>
      </c>
      <c r="N146" s="130">
        <v>9859</v>
      </c>
      <c r="O146" s="176">
        <v>7545</v>
      </c>
      <c r="P146" s="27"/>
      <c r="Q146" s="175">
        <f t="shared" si="82"/>
        <v>36562</v>
      </c>
      <c r="R146" s="130">
        <f t="shared" si="83"/>
        <v>22592</v>
      </c>
      <c r="S146" s="130">
        <f t="shared" si="84"/>
        <v>16337</v>
      </c>
      <c r="T146" s="130">
        <f t="shared" si="85"/>
        <v>12287</v>
      </c>
      <c r="U146" s="130">
        <f t="shared" si="86"/>
        <v>9859</v>
      </c>
      <c r="V146" s="176">
        <f t="shared" si="87"/>
        <v>7545</v>
      </c>
    </row>
    <row r="147" spans="1:22" ht="14" hidden="1" x14ac:dyDescent="0.15">
      <c r="A147" s="25">
        <v>55</v>
      </c>
      <c r="B147" s="26" t="s">
        <v>11</v>
      </c>
      <c r="C147" s="73">
        <f t="shared" si="76"/>
        <v>38888</v>
      </c>
      <c r="D147" s="73">
        <f t="shared" si="77"/>
        <v>24039</v>
      </c>
      <c r="E147" s="73">
        <f t="shared" si="78"/>
        <v>17376</v>
      </c>
      <c r="F147" s="73">
        <f t="shared" si="79"/>
        <v>13074</v>
      </c>
      <c r="G147" s="73">
        <f t="shared" si="80"/>
        <v>10494</v>
      </c>
      <c r="H147" s="73">
        <f t="shared" si="81"/>
        <v>8022</v>
      </c>
      <c r="J147" s="175">
        <v>38888</v>
      </c>
      <c r="K147" s="130">
        <v>24039</v>
      </c>
      <c r="L147" s="130">
        <v>17376</v>
      </c>
      <c r="M147" s="130">
        <v>13074</v>
      </c>
      <c r="N147" s="130">
        <v>10494</v>
      </c>
      <c r="O147" s="176">
        <v>8022</v>
      </c>
      <c r="P147" s="27"/>
      <c r="Q147" s="175">
        <f t="shared" si="82"/>
        <v>38888</v>
      </c>
      <c r="R147" s="130">
        <f t="shared" si="83"/>
        <v>24039</v>
      </c>
      <c r="S147" s="130">
        <f t="shared" si="84"/>
        <v>17376</v>
      </c>
      <c r="T147" s="130">
        <f t="shared" si="85"/>
        <v>13074</v>
      </c>
      <c r="U147" s="130">
        <f t="shared" si="86"/>
        <v>10494</v>
      </c>
      <c r="V147" s="176">
        <f t="shared" si="87"/>
        <v>8022</v>
      </c>
    </row>
    <row r="148" spans="1:22" ht="14" hidden="1" x14ac:dyDescent="0.15">
      <c r="A148" s="25">
        <v>60</v>
      </c>
      <c r="B148" s="26"/>
      <c r="C148" s="73">
        <f t="shared" si="76"/>
        <v>41270</v>
      </c>
      <c r="D148" s="73">
        <f t="shared" si="77"/>
        <v>26164</v>
      </c>
      <c r="E148" s="73">
        <f t="shared" si="78"/>
        <v>18878</v>
      </c>
      <c r="F148" s="73">
        <f t="shared" si="79"/>
        <v>14878</v>
      </c>
      <c r="G148" s="73">
        <f t="shared" si="80"/>
        <v>12479</v>
      </c>
      <c r="H148" s="73">
        <f t="shared" si="81"/>
        <v>10016</v>
      </c>
      <c r="J148" s="175">
        <v>41270</v>
      </c>
      <c r="K148" s="130">
        <v>26164</v>
      </c>
      <c r="L148" s="130">
        <v>18878</v>
      </c>
      <c r="M148" s="130">
        <v>14878</v>
      </c>
      <c r="N148" s="130">
        <v>12479</v>
      </c>
      <c r="O148" s="176">
        <v>10016</v>
      </c>
      <c r="P148" s="27"/>
      <c r="Q148" s="175">
        <f t="shared" si="82"/>
        <v>41270</v>
      </c>
      <c r="R148" s="130">
        <f t="shared" si="83"/>
        <v>26164</v>
      </c>
      <c r="S148" s="130">
        <f t="shared" si="84"/>
        <v>18878</v>
      </c>
      <c r="T148" s="130">
        <f t="shared" si="85"/>
        <v>14878</v>
      </c>
      <c r="U148" s="130">
        <f t="shared" si="86"/>
        <v>12479</v>
      </c>
      <c r="V148" s="176">
        <f t="shared" si="87"/>
        <v>10016</v>
      </c>
    </row>
    <row r="149" spans="1:22" ht="14" hidden="1" x14ac:dyDescent="0.15">
      <c r="A149" s="25">
        <v>61</v>
      </c>
      <c r="B149" s="26"/>
      <c r="C149" s="73">
        <f t="shared" si="76"/>
        <v>45019</v>
      </c>
      <c r="D149" s="73">
        <f t="shared" si="77"/>
        <v>28561</v>
      </c>
      <c r="E149" s="73">
        <f t="shared" si="78"/>
        <v>20582</v>
      </c>
      <c r="F149" s="73">
        <f t="shared" si="79"/>
        <v>16235</v>
      </c>
      <c r="G149" s="73">
        <f t="shared" si="80"/>
        <v>13617</v>
      </c>
      <c r="H149" s="73">
        <f t="shared" si="81"/>
        <v>10930</v>
      </c>
      <c r="J149" s="175">
        <v>45019</v>
      </c>
      <c r="K149" s="130">
        <v>28561</v>
      </c>
      <c r="L149" s="130">
        <v>20582</v>
      </c>
      <c r="M149" s="130">
        <v>16235</v>
      </c>
      <c r="N149" s="130">
        <v>13617</v>
      </c>
      <c r="O149" s="176">
        <v>10930</v>
      </c>
      <c r="P149" s="27"/>
      <c r="Q149" s="175">
        <f t="shared" si="82"/>
        <v>45019</v>
      </c>
      <c r="R149" s="130">
        <f t="shared" si="83"/>
        <v>28561</v>
      </c>
      <c r="S149" s="130">
        <f t="shared" si="84"/>
        <v>20582</v>
      </c>
      <c r="T149" s="130">
        <f t="shared" si="85"/>
        <v>16235</v>
      </c>
      <c r="U149" s="130">
        <f t="shared" si="86"/>
        <v>13617</v>
      </c>
      <c r="V149" s="176">
        <f t="shared" si="87"/>
        <v>10930</v>
      </c>
    </row>
    <row r="150" spans="1:22" ht="14" hidden="1" x14ac:dyDescent="0.15">
      <c r="A150" s="25">
        <v>62</v>
      </c>
      <c r="B150" s="26"/>
      <c r="C150" s="73">
        <f t="shared" si="76"/>
        <v>49264</v>
      </c>
      <c r="D150" s="73">
        <f t="shared" si="77"/>
        <v>31259</v>
      </c>
      <c r="E150" s="73">
        <f t="shared" si="78"/>
        <v>22545</v>
      </c>
      <c r="F150" s="73">
        <f t="shared" si="79"/>
        <v>17773</v>
      </c>
      <c r="G150" s="73">
        <f t="shared" si="80"/>
        <v>14906</v>
      </c>
      <c r="H150" s="73">
        <f t="shared" si="81"/>
        <v>11973</v>
      </c>
      <c r="J150" s="175">
        <v>49264</v>
      </c>
      <c r="K150" s="130">
        <v>31259</v>
      </c>
      <c r="L150" s="130">
        <v>22545</v>
      </c>
      <c r="M150" s="130">
        <v>17773</v>
      </c>
      <c r="N150" s="130">
        <v>14906</v>
      </c>
      <c r="O150" s="176">
        <v>11973</v>
      </c>
      <c r="P150" s="27"/>
      <c r="Q150" s="175">
        <f t="shared" si="82"/>
        <v>49264</v>
      </c>
      <c r="R150" s="130">
        <f t="shared" si="83"/>
        <v>31259</v>
      </c>
      <c r="S150" s="130">
        <f t="shared" si="84"/>
        <v>22545</v>
      </c>
      <c r="T150" s="130">
        <f t="shared" si="85"/>
        <v>17773</v>
      </c>
      <c r="U150" s="130">
        <f t="shared" si="86"/>
        <v>14906</v>
      </c>
      <c r="V150" s="176">
        <f t="shared" si="87"/>
        <v>11973</v>
      </c>
    </row>
    <row r="151" spans="1:22" ht="14" hidden="1" x14ac:dyDescent="0.15">
      <c r="A151" s="25">
        <v>63</v>
      </c>
      <c r="B151" s="26"/>
      <c r="C151" s="73">
        <f t="shared" si="76"/>
        <v>52353</v>
      </c>
      <c r="D151" s="73">
        <f t="shared" si="77"/>
        <v>33231</v>
      </c>
      <c r="E151" s="73">
        <f t="shared" si="78"/>
        <v>23967</v>
      </c>
      <c r="F151" s="73">
        <f t="shared" si="79"/>
        <v>18893</v>
      </c>
      <c r="G151" s="73">
        <f t="shared" si="80"/>
        <v>15849</v>
      </c>
      <c r="H151" s="73">
        <f t="shared" si="81"/>
        <v>12737</v>
      </c>
      <c r="J151" s="175">
        <v>52353</v>
      </c>
      <c r="K151" s="130">
        <v>33231</v>
      </c>
      <c r="L151" s="130">
        <v>23967</v>
      </c>
      <c r="M151" s="130">
        <v>18893</v>
      </c>
      <c r="N151" s="130">
        <v>15849</v>
      </c>
      <c r="O151" s="176">
        <v>12737</v>
      </c>
      <c r="P151" s="27"/>
      <c r="Q151" s="175">
        <f t="shared" si="82"/>
        <v>52353</v>
      </c>
      <c r="R151" s="130">
        <f t="shared" si="83"/>
        <v>33231</v>
      </c>
      <c r="S151" s="130">
        <f t="shared" si="84"/>
        <v>23967</v>
      </c>
      <c r="T151" s="130">
        <f t="shared" si="85"/>
        <v>18893</v>
      </c>
      <c r="U151" s="130">
        <f t="shared" si="86"/>
        <v>15849</v>
      </c>
      <c r="V151" s="176">
        <f t="shared" si="87"/>
        <v>12737</v>
      </c>
    </row>
    <row r="152" spans="1:22" ht="14" hidden="1" x14ac:dyDescent="0.15">
      <c r="A152" s="25">
        <v>64</v>
      </c>
      <c r="B152" s="26"/>
      <c r="C152" s="73">
        <f t="shared" si="76"/>
        <v>56612</v>
      </c>
      <c r="D152" s="73">
        <f t="shared" si="77"/>
        <v>35945</v>
      </c>
      <c r="E152" s="73">
        <f t="shared" si="78"/>
        <v>25932</v>
      </c>
      <c r="F152" s="73">
        <f t="shared" si="79"/>
        <v>20440</v>
      </c>
      <c r="G152" s="73">
        <f t="shared" si="80"/>
        <v>17141</v>
      </c>
      <c r="H152" s="73">
        <f t="shared" si="81"/>
        <v>13777</v>
      </c>
      <c r="J152" s="175">
        <v>56612</v>
      </c>
      <c r="K152" s="130">
        <v>35945</v>
      </c>
      <c r="L152" s="130">
        <v>25932</v>
      </c>
      <c r="M152" s="130">
        <v>20440</v>
      </c>
      <c r="N152" s="130">
        <v>17141</v>
      </c>
      <c r="O152" s="176">
        <v>13777</v>
      </c>
      <c r="P152" s="27"/>
      <c r="Q152" s="175">
        <f t="shared" si="82"/>
        <v>56612</v>
      </c>
      <c r="R152" s="130">
        <f t="shared" si="83"/>
        <v>35945</v>
      </c>
      <c r="S152" s="130">
        <f t="shared" si="84"/>
        <v>25932</v>
      </c>
      <c r="T152" s="130">
        <f t="shared" si="85"/>
        <v>20440</v>
      </c>
      <c r="U152" s="130">
        <f t="shared" si="86"/>
        <v>17141</v>
      </c>
      <c r="V152" s="176">
        <f t="shared" si="87"/>
        <v>13777</v>
      </c>
    </row>
    <row r="153" spans="1:22" ht="14" hidden="1" x14ac:dyDescent="0.15">
      <c r="A153" s="25">
        <v>65</v>
      </c>
      <c r="B153" s="26"/>
      <c r="C153" s="73">
        <f t="shared" si="76"/>
        <v>59323</v>
      </c>
      <c r="D153" s="73">
        <f t="shared" si="77"/>
        <v>46979</v>
      </c>
      <c r="E153" s="73">
        <f t="shared" si="78"/>
        <v>33813</v>
      </c>
      <c r="F153" s="73">
        <f t="shared" si="79"/>
        <v>25838</v>
      </c>
      <c r="G153" s="73">
        <f t="shared" si="80"/>
        <v>22853</v>
      </c>
      <c r="H153" s="73">
        <f t="shared" si="81"/>
        <v>19412</v>
      </c>
      <c r="J153" s="175">
        <v>59323</v>
      </c>
      <c r="K153" s="130">
        <v>46979</v>
      </c>
      <c r="L153" s="130">
        <v>33813</v>
      </c>
      <c r="M153" s="130">
        <v>25838</v>
      </c>
      <c r="N153" s="130">
        <v>22853</v>
      </c>
      <c r="O153" s="176">
        <v>19412</v>
      </c>
      <c r="P153" s="27"/>
      <c r="Q153" s="175">
        <f t="shared" si="82"/>
        <v>59323</v>
      </c>
      <c r="R153" s="130">
        <f t="shared" si="83"/>
        <v>46979</v>
      </c>
      <c r="S153" s="130">
        <f t="shared" si="84"/>
        <v>33813</v>
      </c>
      <c r="T153" s="130">
        <f t="shared" si="85"/>
        <v>25838</v>
      </c>
      <c r="U153" s="130">
        <f t="shared" si="86"/>
        <v>22853</v>
      </c>
      <c r="V153" s="176">
        <f t="shared" si="87"/>
        <v>19412</v>
      </c>
    </row>
    <row r="154" spans="1:22" ht="14" hidden="1" x14ac:dyDescent="0.15">
      <c r="A154" s="25">
        <v>66</v>
      </c>
      <c r="B154" s="26"/>
      <c r="C154" s="73">
        <f t="shared" si="76"/>
        <v>62020</v>
      </c>
      <c r="D154" s="73">
        <f t="shared" si="77"/>
        <v>54584</v>
      </c>
      <c r="E154" s="73">
        <f t="shared" si="78"/>
        <v>39283</v>
      </c>
      <c r="F154" s="73">
        <f t="shared" si="79"/>
        <v>30017</v>
      </c>
      <c r="G154" s="73">
        <f t="shared" si="80"/>
        <v>26554</v>
      </c>
      <c r="H154" s="73">
        <f t="shared" si="81"/>
        <v>22554</v>
      </c>
      <c r="J154" s="175">
        <v>62020</v>
      </c>
      <c r="K154" s="130">
        <v>54584</v>
      </c>
      <c r="L154" s="130">
        <v>39283</v>
      </c>
      <c r="M154" s="130">
        <v>30017</v>
      </c>
      <c r="N154" s="130">
        <v>26554</v>
      </c>
      <c r="O154" s="176">
        <v>22554</v>
      </c>
      <c r="P154" s="27"/>
      <c r="Q154" s="175">
        <f t="shared" si="82"/>
        <v>62020</v>
      </c>
      <c r="R154" s="130">
        <f t="shared" si="83"/>
        <v>54584</v>
      </c>
      <c r="S154" s="130">
        <f t="shared" si="84"/>
        <v>39283</v>
      </c>
      <c r="T154" s="130">
        <f t="shared" si="85"/>
        <v>30017</v>
      </c>
      <c r="U154" s="130">
        <f t="shared" si="86"/>
        <v>26554</v>
      </c>
      <c r="V154" s="176">
        <f t="shared" si="87"/>
        <v>22554</v>
      </c>
    </row>
    <row r="155" spans="1:22" ht="14" hidden="1" x14ac:dyDescent="0.15">
      <c r="A155" s="25">
        <v>67</v>
      </c>
      <c r="B155" s="26"/>
      <c r="C155" s="73">
        <f t="shared" si="76"/>
        <v>67716</v>
      </c>
      <c r="D155" s="73">
        <f t="shared" si="77"/>
        <v>59609</v>
      </c>
      <c r="E155" s="73">
        <f t="shared" si="78"/>
        <v>42900</v>
      </c>
      <c r="F155" s="73">
        <f t="shared" si="79"/>
        <v>32784</v>
      </c>
      <c r="G155" s="73">
        <f t="shared" si="80"/>
        <v>29007</v>
      </c>
      <c r="H155" s="73">
        <f t="shared" si="81"/>
        <v>24634</v>
      </c>
      <c r="J155" s="175">
        <v>67716</v>
      </c>
      <c r="K155" s="130">
        <v>59609</v>
      </c>
      <c r="L155" s="130">
        <v>42900</v>
      </c>
      <c r="M155" s="130">
        <v>32784</v>
      </c>
      <c r="N155" s="130">
        <v>29007</v>
      </c>
      <c r="O155" s="176">
        <v>24634</v>
      </c>
      <c r="P155" s="27"/>
      <c r="Q155" s="175">
        <f t="shared" si="82"/>
        <v>67716</v>
      </c>
      <c r="R155" s="130">
        <f t="shared" si="83"/>
        <v>59609</v>
      </c>
      <c r="S155" s="130">
        <f t="shared" si="84"/>
        <v>42900</v>
      </c>
      <c r="T155" s="130">
        <f t="shared" si="85"/>
        <v>32784</v>
      </c>
      <c r="U155" s="130">
        <f t="shared" si="86"/>
        <v>29007</v>
      </c>
      <c r="V155" s="176">
        <f t="shared" si="87"/>
        <v>24634</v>
      </c>
    </row>
    <row r="156" spans="1:22" ht="14" hidden="1" x14ac:dyDescent="0.15">
      <c r="A156" s="25">
        <v>68</v>
      </c>
      <c r="B156" s="26"/>
      <c r="C156" s="73">
        <f t="shared" si="76"/>
        <v>74955</v>
      </c>
      <c r="D156" s="73">
        <f t="shared" si="77"/>
        <v>66003</v>
      </c>
      <c r="E156" s="73">
        <f t="shared" si="78"/>
        <v>47505</v>
      </c>
      <c r="F156" s="73">
        <f t="shared" si="79"/>
        <v>36306</v>
      </c>
      <c r="G156" s="73">
        <f t="shared" si="80"/>
        <v>32122</v>
      </c>
      <c r="H156" s="73">
        <f t="shared" si="81"/>
        <v>27271</v>
      </c>
      <c r="J156" s="175">
        <v>74955</v>
      </c>
      <c r="K156" s="130">
        <v>66003</v>
      </c>
      <c r="L156" s="130">
        <v>47505</v>
      </c>
      <c r="M156" s="130">
        <v>36306</v>
      </c>
      <c r="N156" s="130">
        <v>32122</v>
      </c>
      <c r="O156" s="176">
        <v>27271</v>
      </c>
      <c r="P156" s="27"/>
      <c r="Q156" s="175">
        <f t="shared" si="82"/>
        <v>74955</v>
      </c>
      <c r="R156" s="130">
        <f t="shared" si="83"/>
        <v>66003</v>
      </c>
      <c r="S156" s="130">
        <f t="shared" si="84"/>
        <v>47505</v>
      </c>
      <c r="T156" s="130">
        <f t="shared" si="85"/>
        <v>36306</v>
      </c>
      <c r="U156" s="130">
        <f t="shared" si="86"/>
        <v>32122</v>
      </c>
      <c r="V156" s="176">
        <f t="shared" si="87"/>
        <v>27271</v>
      </c>
    </row>
    <row r="157" spans="1:22" ht="14" hidden="1" x14ac:dyDescent="0.15">
      <c r="A157" s="25">
        <v>69</v>
      </c>
      <c r="B157" s="26"/>
      <c r="C157" s="73">
        <f t="shared" si="76"/>
        <v>82445</v>
      </c>
      <c r="D157" s="73">
        <f t="shared" si="77"/>
        <v>72613</v>
      </c>
      <c r="E157" s="73">
        <f t="shared" si="78"/>
        <v>52260</v>
      </c>
      <c r="F157" s="73">
        <f t="shared" si="79"/>
        <v>39944</v>
      </c>
      <c r="G157" s="73">
        <f t="shared" si="80"/>
        <v>35334</v>
      </c>
      <c r="H157" s="73">
        <f t="shared" si="81"/>
        <v>30011</v>
      </c>
      <c r="J157" s="175">
        <v>82445</v>
      </c>
      <c r="K157" s="130">
        <v>72613</v>
      </c>
      <c r="L157" s="130">
        <v>52260</v>
      </c>
      <c r="M157" s="130">
        <v>39944</v>
      </c>
      <c r="N157" s="130">
        <v>35334</v>
      </c>
      <c r="O157" s="176">
        <v>30011</v>
      </c>
      <c r="P157" s="27"/>
      <c r="Q157" s="175">
        <f t="shared" si="82"/>
        <v>82445</v>
      </c>
      <c r="R157" s="130">
        <f t="shared" si="83"/>
        <v>72613</v>
      </c>
      <c r="S157" s="130">
        <f t="shared" si="84"/>
        <v>52260</v>
      </c>
      <c r="T157" s="130">
        <f t="shared" si="85"/>
        <v>39944</v>
      </c>
      <c r="U157" s="130">
        <f t="shared" si="86"/>
        <v>35334</v>
      </c>
      <c r="V157" s="176">
        <f t="shared" si="87"/>
        <v>30011</v>
      </c>
    </row>
    <row r="158" spans="1:22" ht="14" hidden="1" x14ac:dyDescent="0.15">
      <c r="A158" s="25">
        <v>70</v>
      </c>
      <c r="B158" s="26"/>
      <c r="C158" s="73">
        <f t="shared" si="76"/>
        <v>97567</v>
      </c>
      <c r="D158" s="73">
        <f t="shared" si="77"/>
        <v>89361</v>
      </c>
      <c r="E158" s="73">
        <f t="shared" si="78"/>
        <v>63630</v>
      </c>
      <c r="F158" s="73">
        <f t="shared" si="79"/>
        <v>47006</v>
      </c>
      <c r="G158" s="73">
        <f t="shared" si="80"/>
        <v>41173</v>
      </c>
      <c r="H158" s="73">
        <f t="shared" si="81"/>
        <v>35289</v>
      </c>
      <c r="J158" s="175">
        <v>97567</v>
      </c>
      <c r="K158" s="130">
        <v>89361</v>
      </c>
      <c r="L158" s="130">
        <v>63630</v>
      </c>
      <c r="M158" s="130">
        <v>47006</v>
      </c>
      <c r="N158" s="130">
        <v>41173</v>
      </c>
      <c r="O158" s="176">
        <v>35289</v>
      </c>
      <c r="P158" s="27"/>
      <c r="Q158" s="175">
        <f t="shared" si="82"/>
        <v>97567</v>
      </c>
      <c r="R158" s="130">
        <f t="shared" si="83"/>
        <v>89361</v>
      </c>
      <c r="S158" s="130">
        <f t="shared" si="84"/>
        <v>63630</v>
      </c>
      <c r="T158" s="130">
        <f t="shared" si="85"/>
        <v>47006</v>
      </c>
      <c r="U158" s="130">
        <f t="shared" si="86"/>
        <v>41173</v>
      </c>
      <c r="V158" s="176">
        <f t="shared" si="87"/>
        <v>35289</v>
      </c>
    </row>
    <row r="159" spans="1:22" ht="14" hidden="1" x14ac:dyDescent="0.15">
      <c r="A159" s="25">
        <v>71</v>
      </c>
      <c r="B159" s="26"/>
      <c r="C159" s="73">
        <f t="shared" si="76"/>
        <v>101384</v>
      </c>
      <c r="D159" s="73">
        <f t="shared" si="77"/>
        <v>92862</v>
      </c>
      <c r="E159" s="73">
        <f t="shared" si="78"/>
        <v>66126</v>
      </c>
      <c r="F159" s="73">
        <f t="shared" si="79"/>
        <v>48849</v>
      </c>
      <c r="G159" s="73">
        <f t="shared" si="80"/>
        <v>42785</v>
      </c>
      <c r="H159" s="73">
        <f t="shared" si="81"/>
        <v>36672</v>
      </c>
      <c r="J159" s="175">
        <v>101384</v>
      </c>
      <c r="K159" s="130">
        <v>92862</v>
      </c>
      <c r="L159" s="130">
        <v>66126</v>
      </c>
      <c r="M159" s="130">
        <v>48849</v>
      </c>
      <c r="N159" s="130">
        <v>42785</v>
      </c>
      <c r="O159" s="176">
        <v>36672</v>
      </c>
      <c r="P159" s="27"/>
      <c r="Q159" s="175">
        <f t="shared" si="82"/>
        <v>101384</v>
      </c>
      <c r="R159" s="130">
        <f t="shared" si="83"/>
        <v>92862</v>
      </c>
      <c r="S159" s="130">
        <f t="shared" si="84"/>
        <v>66126</v>
      </c>
      <c r="T159" s="130">
        <f t="shared" si="85"/>
        <v>48849</v>
      </c>
      <c r="U159" s="130">
        <f t="shared" si="86"/>
        <v>42785</v>
      </c>
      <c r="V159" s="176">
        <f t="shared" si="87"/>
        <v>36672</v>
      </c>
    </row>
    <row r="160" spans="1:22" ht="14" hidden="1" x14ac:dyDescent="0.15">
      <c r="A160" s="25">
        <v>72</v>
      </c>
      <c r="B160" s="26"/>
      <c r="C160" s="73">
        <f t="shared" si="76"/>
        <v>104244</v>
      </c>
      <c r="D160" s="73">
        <f t="shared" si="77"/>
        <v>95493</v>
      </c>
      <c r="E160" s="73">
        <f t="shared" si="78"/>
        <v>68000</v>
      </c>
      <c r="F160" s="73">
        <f t="shared" si="79"/>
        <v>50238</v>
      </c>
      <c r="G160" s="73">
        <f t="shared" si="80"/>
        <v>43994</v>
      </c>
      <c r="H160" s="73">
        <f t="shared" si="81"/>
        <v>37713</v>
      </c>
      <c r="J160" s="175">
        <v>104244</v>
      </c>
      <c r="K160" s="130">
        <v>95493</v>
      </c>
      <c r="L160" s="130">
        <v>68000</v>
      </c>
      <c r="M160" s="130">
        <v>50238</v>
      </c>
      <c r="N160" s="130">
        <v>43994</v>
      </c>
      <c r="O160" s="176">
        <v>37713</v>
      </c>
      <c r="P160" s="27"/>
      <c r="Q160" s="175">
        <f t="shared" si="82"/>
        <v>104244</v>
      </c>
      <c r="R160" s="130">
        <f t="shared" si="83"/>
        <v>95493</v>
      </c>
      <c r="S160" s="130">
        <f t="shared" si="84"/>
        <v>68000</v>
      </c>
      <c r="T160" s="130">
        <f t="shared" si="85"/>
        <v>50238</v>
      </c>
      <c r="U160" s="130">
        <f t="shared" si="86"/>
        <v>43994</v>
      </c>
      <c r="V160" s="176">
        <f t="shared" si="87"/>
        <v>37713</v>
      </c>
    </row>
    <row r="161" spans="1:22" ht="14" hidden="1" x14ac:dyDescent="0.15">
      <c r="A161" s="25">
        <v>73</v>
      </c>
      <c r="B161" s="26"/>
      <c r="C161" s="73">
        <f t="shared" si="76"/>
        <v>108066</v>
      </c>
      <c r="D161" s="73">
        <f t="shared" si="77"/>
        <v>99007</v>
      </c>
      <c r="E161" s="73">
        <f t="shared" si="78"/>
        <v>70497</v>
      </c>
      <c r="F161" s="73">
        <f t="shared" si="79"/>
        <v>52086</v>
      </c>
      <c r="G161" s="73">
        <f t="shared" si="80"/>
        <v>45608</v>
      </c>
      <c r="H161" s="73">
        <f t="shared" si="81"/>
        <v>39102</v>
      </c>
      <c r="J161" s="175">
        <v>108066</v>
      </c>
      <c r="K161" s="130">
        <v>99007</v>
      </c>
      <c r="L161" s="130">
        <v>70497</v>
      </c>
      <c r="M161" s="130">
        <v>52086</v>
      </c>
      <c r="N161" s="130">
        <v>45608</v>
      </c>
      <c r="O161" s="176">
        <v>39102</v>
      </c>
      <c r="P161" s="27"/>
      <c r="Q161" s="175">
        <f t="shared" si="82"/>
        <v>108066</v>
      </c>
      <c r="R161" s="130">
        <f t="shared" si="83"/>
        <v>99007</v>
      </c>
      <c r="S161" s="130">
        <f t="shared" si="84"/>
        <v>70497</v>
      </c>
      <c r="T161" s="130">
        <f t="shared" si="85"/>
        <v>52086</v>
      </c>
      <c r="U161" s="130">
        <f t="shared" si="86"/>
        <v>45608</v>
      </c>
      <c r="V161" s="176">
        <f t="shared" si="87"/>
        <v>39102</v>
      </c>
    </row>
    <row r="162" spans="1:22" ht="14" hidden="1" x14ac:dyDescent="0.15">
      <c r="A162" s="25">
        <v>74</v>
      </c>
      <c r="B162" s="26"/>
      <c r="C162" s="73">
        <f t="shared" si="76"/>
        <v>109978</v>
      </c>
      <c r="D162" s="73">
        <f t="shared" si="77"/>
        <v>100756</v>
      </c>
      <c r="E162" s="73">
        <f t="shared" si="78"/>
        <v>71738</v>
      </c>
      <c r="F162" s="73">
        <f t="shared" si="79"/>
        <v>53007</v>
      </c>
      <c r="G162" s="73">
        <f t="shared" si="80"/>
        <v>46418</v>
      </c>
      <c r="H162" s="73">
        <f t="shared" si="81"/>
        <v>39792</v>
      </c>
      <c r="J162" s="175">
        <v>109978</v>
      </c>
      <c r="K162" s="130">
        <v>100756</v>
      </c>
      <c r="L162" s="130">
        <v>71738</v>
      </c>
      <c r="M162" s="130">
        <v>53007</v>
      </c>
      <c r="N162" s="130">
        <v>46418</v>
      </c>
      <c r="O162" s="176">
        <v>39792</v>
      </c>
      <c r="P162" s="27"/>
      <c r="Q162" s="175">
        <f t="shared" si="82"/>
        <v>109978</v>
      </c>
      <c r="R162" s="130">
        <f t="shared" si="83"/>
        <v>100756</v>
      </c>
      <c r="S162" s="130">
        <f t="shared" si="84"/>
        <v>71738</v>
      </c>
      <c r="T162" s="130">
        <f t="shared" si="85"/>
        <v>53007</v>
      </c>
      <c r="U162" s="130">
        <f t="shared" si="86"/>
        <v>46418</v>
      </c>
      <c r="V162" s="176">
        <f t="shared" si="87"/>
        <v>39792</v>
      </c>
    </row>
    <row r="163" spans="1:22" ht="14" hidden="1" x14ac:dyDescent="0.15">
      <c r="A163" s="25">
        <v>75</v>
      </c>
      <c r="B163" s="26" t="s">
        <v>12</v>
      </c>
      <c r="C163" s="73">
        <f t="shared" si="76"/>
        <v>114754</v>
      </c>
      <c r="D163" s="73">
        <f t="shared" si="77"/>
        <v>105135</v>
      </c>
      <c r="E163" s="73">
        <f t="shared" si="78"/>
        <v>74861</v>
      </c>
      <c r="F163" s="73">
        <f t="shared" si="79"/>
        <v>55306</v>
      </c>
      <c r="G163" s="73">
        <f t="shared" si="80"/>
        <v>48436</v>
      </c>
      <c r="H163" s="73">
        <f t="shared" si="81"/>
        <v>41522</v>
      </c>
      <c r="J163" s="175">
        <v>114754</v>
      </c>
      <c r="K163" s="130">
        <v>105135</v>
      </c>
      <c r="L163" s="130">
        <v>74861</v>
      </c>
      <c r="M163" s="130">
        <v>55306</v>
      </c>
      <c r="N163" s="130">
        <v>48436</v>
      </c>
      <c r="O163" s="176">
        <v>41522</v>
      </c>
      <c r="P163" s="27"/>
      <c r="Q163" s="175">
        <f t="shared" si="82"/>
        <v>114754</v>
      </c>
      <c r="R163" s="130">
        <f t="shared" si="83"/>
        <v>105135</v>
      </c>
      <c r="S163" s="130">
        <f t="shared" si="84"/>
        <v>74861</v>
      </c>
      <c r="T163" s="130">
        <f t="shared" si="85"/>
        <v>55306</v>
      </c>
      <c r="U163" s="130">
        <f t="shared" si="86"/>
        <v>48436</v>
      </c>
      <c r="V163" s="176">
        <f t="shared" si="87"/>
        <v>41522</v>
      </c>
    </row>
    <row r="164" spans="1:22" ht="14" hidden="1" x14ac:dyDescent="0.15">
      <c r="A164" s="25">
        <v>1</v>
      </c>
      <c r="B164" s="26" t="s">
        <v>13</v>
      </c>
      <c r="C164" s="73">
        <f t="shared" si="76"/>
        <v>5655</v>
      </c>
      <c r="D164" s="73">
        <f t="shared" si="77"/>
        <v>3540</v>
      </c>
      <c r="E164" s="73">
        <f t="shared" si="78"/>
        <v>2640</v>
      </c>
      <c r="F164" s="73">
        <f t="shared" si="79"/>
        <v>2066</v>
      </c>
      <c r="G164" s="73">
        <f t="shared" si="80"/>
        <v>1689</v>
      </c>
      <c r="H164" s="73">
        <f t="shared" si="81"/>
        <v>1257</v>
      </c>
      <c r="J164" s="175">
        <v>5655</v>
      </c>
      <c r="K164" s="130">
        <v>3540</v>
      </c>
      <c r="L164" s="130">
        <v>2640</v>
      </c>
      <c r="M164" s="130">
        <v>2066</v>
      </c>
      <c r="N164" s="130">
        <v>1689</v>
      </c>
      <c r="O164" s="176">
        <v>1257</v>
      </c>
      <c r="P164" s="27"/>
      <c r="Q164" s="175">
        <f>J164*$P$4</f>
        <v>5655</v>
      </c>
      <c r="R164" s="175">
        <f t="shared" ref="R164:V164" si="88">K164*$P$4</f>
        <v>3540</v>
      </c>
      <c r="S164" s="175">
        <f t="shared" si="88"/>
        <v>2640</v>
      </c>
      <c r="T164" s="175">
        <f t="shared" si="88"/>
        <v>2066</v>
      </c>
      <c r="U164" s="175">
        <f t="shared" si="88"/>
        <v>1689</v>
      </c>
      <c r="V164" s="175">
        <f t="shared" si="88"/>
        <v>1257</v>
      </c>
    </row>
    <row r="165" spans="1:22" ht="14" hidden="1" x14ac:dyDescent="0.15">
      <c r="A165" s="25">
        <v>2</v>
      </c>
      <c r="B165" s="26" t="s">
        <v>1</v>
      </c>
      <c r="C165" s="73">
        <f t="shared" si="76"/>
        <v>8885</v>
      </c>
      <c r="D165" s="73">
        <f t="shared" si="77"/>
        <v>5632</v>
      </c>
      <c r="E165" s="73">
        <f t="shared" si="78"/>
        <v>4191</v>
      </c>
      <c r="F165" s="73">
        <f t="shared" si="79"/>
        <v>3275</v>
      </c>
      <c r="G165" s="73">
        <f t="shared" si="80"/>
        <v>2688</v>
      </c>
      <c r="H165" s="73">
        <f t="shared" si="81"/>
        <v>1996</v>
      </c>
      <c r="J165" s="175">
        <v>8885</v>
      </c>
      <c r="K165" s="130">
        <v>5632</v>
      </c>
      <c r="L165" s="130">
        <v>4191</v>
      </c>
      <c r="M165" s="130">
        <v>3275</v>
      </c>
      <c r="N165" s="130">
        <v>2688</v>
      </c>
      <c r="O165" s="176">
        <v>1996</v>
      </c>
      <c r="P165" s="27"/>
      <c r="Q165" s="175">
        <f t="shared" ref="Q165:Q166" si="89">J165*$P$4</f>
        <v>8885</v>
      </c>
      <c r="R165" s="175">
        <f t="shared" ref="R165:R166" si="90">K165*$P$4</f>
        <v>5632</v>
      </c>
      <c r="S165" s="175">
        <f t="shared" ref="S165:S166" si="91">L165*$P$4</f>
        <v>4191</v>
      </c>
      <c r="T165" s="175">
        <f t="shared" ref="T165:T166" si="92">M165*$P$4</f>
        <v>3275</v>
      </c>
      <c r="U165" s="175">
        <f t="shared" ref="U165:U166" si="93">N165*$P$4</f>
        <v>2688</v>
      </c>
      <c r="V165" s="175">
        <f t="shared" ref="V165:V166" si="94">O165*$P$4</f>
        <v>1996</v>
      </c>
    </row>
    <row r="166" spans="1:22" ht="14" hidden="1" x14ac:dyDescent="0.15">
      <c r="A166" s="25">
        <v>3</v>
      </c>
      <c r="B166" s="26" t="s">
        <v>14</v>
      </c>
      <c r="C166" s="73">
        <f t="shared" si="76"/>
        <v>12935</v>
      </c>
      <c r="D166" s="73">
        <f t="shared" si="77"/>
        <v>8247</v>
      </c>
      <c r="E166" s="73">
        <f t="shared" si="78"/>
        <v>6136</v>
      </c>
      <c r="F166" s="73">
        <f t="shared" si="79"/>
        <v>4797</v>
      </c>
      <c r="G166" s="73">
        <f t="shared" si="80"/>
        <v>3938</v>
      </c>
      <c r="H166" s="73">
        <f t="shared" si="81"/>
        <v>2919</v>
      </c>
      <c r="J166" s="177">
        <v>12935</v>
      </c>
      <c r="K166" s="178">
        <v>8247</v>
      </c>
      <c r="L166" s="178">
        <v>6136</v>
      </c>
      <c r="M166" s="178">
        <v>4797</v>
      </c>
      <c r="N166" s="178">
        <v>3938</v>
      </c>
      <c r="O166" s="179">
        <v>2919</v>
      </c>
      <c r="P166" s="27"/>
      <c r="Q166" s="175">
        <f t="shared" si="89"/>
        <v>12935</v>
      </c>
      <c r="R166" s="175">
        <f t="shared" si="90"/>
        <v>8247</v>
      </c>
      <c r="S166" s="175">
        <f t="shared" si="91"/>
        <v>6136</v>
      </c>
      <c r="T166" s="175">
        <f t="shared" si="92"/>
        <v>4797</v>
      </c>
      <c r="U166" s="175">
        <f t="shared" si="93"/>
        <v>3938</v>
      </c>
      <c r="V166" s="175">
        <f t="shared" si="94"/>
        <v>2919</v>
      </c>
    </row>
    <row r="167" spans="1:22" hidden="1" x14ac:dyDescent="0.15">
      <c r="A167" s="25">
        <v>1</v>
      </c>
      <c r="B167" s="26" t="s">
        <v>3</v>
      </c>
      <c r="C167" s="28">
        <v>0</v>
      </c>
      <c r="D167" s="28">
        <v>0</v>
      </c>
      <c r="E167" s="28">
        <v>0</v>
      </c>
      <c r="F167" s="28">
        <v>258.61500000000001</v>
      </c>
      <c r="G167" s="28">
        <v>258.61500000000001</v>
      </c>
      <c r="H167" s="29">
        <v>258.61500000000001</v>
      </c>
      <c r="J167" s="27"/>
      <c r="K167" s="27"/>
      <c r="L167" s="27"/>
      <c r="M167" s="27"/>
      <c r="N167" s="27"/>
      <c r="O167" s="27"/>
    </row>
    <row r="168" spans="1:22" hidden="1" x14ac:dyDescent="0.15">
      <c r="A168" s="25">
        <v>1</v>
      </c>
      <c r="B168" s="26" t="s">
        <v>2</v>
      </c>
      <c r="C168" s="28">
        <v>0</v>
      </c>
      <c r="D168" s="28">
        <v>0</v>
      </c>
      <c r="E168" s="28">
        <v>0</v>
      </c>
      <c r="F168" s="28">
        <v>0</v>
      </c>
      <c r="G168" s="28">
        <v>0</v>
      </c>
      <c r="H168" s="29">
        <v>0</v>
      </c>
      <c r="J168" s="27"/>
      <c r="K168" s="27"/>
      <c r="L168" s="27"/>
      <c r="M168" s="27"/>
      <c r="N168" s="27"/>
      <c r="O168" s="27"/>
    </row>
    <row r="169" spans="1:22" hidden="1" x14ac:dyDescent="0.15">
      <c r="A169" s="25"/>
      <c r="H169" s="30"/>
    </row>
    <row r="170" spans="1:22" ht="18" hidden="1" x14ac:dyDescent="0.2">
      <c r="A170" s="280" t="s">
        <v>34</v>
      </c>
      <c r="B170" s="281"/>
      <c r="C170" s="281"/>
      <c r="D170" s="281"/>
      <c r="E170" s="281"/>
      <c r="F170" s="281"/>
      <c r="G170" s="281"/>
      <c r="H170" s="282"/>
    </row>
    <row r="171" spans="1:22" hidden="1" x14ac:dyDescent="0.15">
      <c r="A171" s="283" t="s">
        <v>0</v>
      </c>
      <c r="B171" s="284"/>
      <c r="C171" s="284"/>
      <c r="D171" s="284"/>
      <c r="E171" s="284"/>
      <c r="F171" s="284"/>
      <c r="G171" s="284"/>
      <c r="H171" s="22"/>
    </row>
    <row r="172" spans="1:22" hidden="1" x14ac:dyDescent="0.15">
      <c r="A172" s="25" t="s">
        <v>4</v>
      </c>
      <c r="B172" s="16" t="s">
        <v>4</v>
      </c>
      <c r="C172" s="21" t="s">
        <v>45</v>
      </c>
      <c r="D172" s="21" t="s">
        <v>46</v>
      </c>
      <c r="E172" s="21" t="s">
        <v>47</v>
      </c>
      <c r="F172" s="21" t="s">
        <v>48</v>
      </c>
      <c r="G172" s="21" t="s">
        <v>49</v>
      </c>
      <c r="H172" s="17" t="s">
        <v>50</v>
      </c>
    </row>
    <row r="173" spans="1:22" hidden="1" x14ac:dyDescent="0.15">
      <c r="A173" s="25">
        <v>18</v>
      </c>
      <c r="B173" s="26" t="s">
        <v>147</v>
      </c>
      <c r="C173">
        <f>C140*$L$2</f>
        <v>8890.2200000000012</v>
      </c>
      <c r="D173">
        <f t="shared" ref="D173:H173" si="95">D140*$L$2</f>
        <v>5417.13</v>
      </c>
      <c r="E173">
        <f t="shared" si="95"/>
        <v>3793.21</v>
      </c>
      <c r="F173">
        <f t="shared" si="95"/>
        <v>2690.28</v>
      </c>
      <c r="G173">
        <f t="shared" si="95"/>
        <v>1859.77</v>
      </c>
      <c r="H173">
        <f t="shared" si="95"/>
        <v>1420.4</v>
      </c>
      <c r="I173"/>
      <c r="J173"/>
      <c r="K173"/>
      <c r="L173"/>
      <c r="M173"/>
      <c r="N173"/>
      <c r="O173" s="27"/>
      <c r="P173" s="27"/>
      <c r="Q173" s="27"/>
      <c r="R173" s="27"/>
      <c r="S173" s="27"/>
    </row>
    <row r="174" spans="1:22" hidden="1" x14ac:dyDescent="0.15">
      <c r="A174" s="25">
        <v>25</v>
      </c>
      <c r="B174" s="26" t="s">
        <v>5</v>
      </c>
      <c r="C174">
        <f t="shared" ref="C174:H199" si="96">C141*$L$2</f>
        <v>9329.0600000000013</v>
      </c>
      <c r="D174">
        <f t="shared" si="96"/>
        <v>5684.7800000000007</v>
      </c>
      <c r="E174">
        <f t="shared" si="96"/>
        <v>4197.6000000000004</v>
      </c>
      <c r="F174">
        <f t="shared" si="96"/>
        <v>2975.42</v>
      </c>
      <c r="G174">
        <f t="shared" si="96"/>
        <v>2059.58</v>
      </c>
      <c r="H174">
        <f t="shared" si="96"/>
        <v>1572.51</v>
      </c>
      <c r="I174"/>
      <c r="J174"/>
      <c r="K174"/>
      <c r="L174"/>
      <c r="M174"/>
      <c r="N174"/>
      <c r="O174" s="27"/>
      <c r="P174" s="27"/>
      <c r="Q174" s="27"/>
      <c r="R174" s="27"/>
      <c r="S174" s="27"/>
    </row>
    <row r="175" spans="1:22" hidden="1" x14ac:dyDescent="0.15">
      <c r="A175" s="25">
        <v>30</v>
      </c>
      <c r="B175" s="26" t="s">
        <v>6</v>
      </c>
      <c r="C175">
        <f t="shared" si="96"/>
        <v>9735.57</v>
      </c>
      <c r="D175">
        <f t="shared" si="96"/>
        <v>5932.8200000000006</v>
      </c>
      <c r="E175">
        <f t="shared" si="96"/>
        <v>4490.16</v>
      </c>
      <c r="F175">
        <f t="shared" si="96"/>
        <v>3343.2400000000002</v>
      </c>
      <c r="G175">
        <f t="shared" si="96"/>
        <v>2486.7600000000002</v>
      </c>
      <c r="H175">
        <f t="shared" si="96"/>
        <v>1901.64</v>
      </c>
      <c r="I175"/>
      <c r="J175"/>
      <c r="K175"/>
      <c r="L175"/>
      <c r="M175"/>
      <c r="N175"/>
      <c r="O175" s="27"/>
      <c r="P175" s="27"/>
      <c r="Q175" s="27"/>
      <c r="R175" s="27"/>
      <c r="S175" s="27"/>
    </row>
    <row r="176" spans="1:22" hidden="1" x14ac:dyDescent="0.15">
      <c r="A176" s="25">
        <v>35</v>
      </c>
      <c r="B176" s="26" t="s">
        <v>7</v>
      </c>
      <c r="C176">
        <f t="shared" si="96"/>
        <v>10886.2</v>
      </c>
      <c r="D176">
        <f t="shared" si="96"/>
        <v>6644.6100000000006</v>
      </c>
      <c r="E176">
        <f t="shared" si="96"/>
        <v>5025.46</v>
      </c>
      <c r="F176">
        <f t="shared" si="96"/>
        <v>3744.4500000000003</v>
      </c>
      <c r="G176">
        <f t="shared" si="96"/>
        <v>2787.8</v>
      </c>
      <c r="H176">
        <f t="shared" si="96"/>
        <v>2130.6</v>
      </c>
      <c r="I176"/>
      <c r="J176"/>
      <c r="K176"/>
      <c r="L176"/>
      <c r="M176"/>
      <c r="N176"/>
      <c r="O176" s="27"/>
      <c r="P176" s="27"/>
      <c r="Q176" s="27"/>
      <c r="R176" s="27"/>
      <c r="S176" s="27"/>
    </row>
    <row r="177" spans="1:19" hidden="1" x14ac:dyDescent="0.15">
      <c r="A177" s="25">
        <v>40</v>
      </c>
      <c r="B177" s="26" t="s">
        <v>8</v>
      </c>
      <c r="C177">
        <f t="shared" si="96"/>
        <v>12738.02</v>
      </c>
      <c r="D177">
        <f t="shared" si="96"/>
        <v>7943.64</v>
      </c>
      <c r="E177">
        <f t="shared" si="96"/>
        <v>5692.2000000000007</v>
      </c>
      <c r="F177">
        <f t="shared" si="96"/>
        <v>4299.8900000000003</v>
      </c>
      <c r="G177">
        <f t="shared" si="96"/>
        <v>3180</v>
      </c>
      <c r="H177">
        <f t="shared" si="96"/>
        <v>2426.8700000000003</v>
      </c>
      <c r="I177"/>
      <c r="J177"/>
      <c r="K177"/>
      <c r="L177"/>
      <c r="M177"/>
      <c r="N177"/>
      <c r="O177" s="27"/>
      <c r="P177" s="27"/>
      <c r="Q177" s="27"/>
      <c r="R177" s="27"/>
      <c r="S177" s="27"/>
    </row>
    <row r="178" spans="1:19" hidden="1" x14ac:dyDescent="0.15">
      <c r="A178" s="25">
        <v>45</v>
      </c>
      <c r="B178" s="26" t="s">
        <v>9</v>
      </c>
      <c r="C178">
        <f t="shared" si="96"/>
        <v>14220.960000000001</v>
      </c>
      <c r="D178">
        <f t="shared" si="96"/>
        <v>8874.85</v>
      </c>
      <c r="E178">
        <f t="shared" si="96"/>
        <v>6363.71</v>
      </c>
      <c r="F178">
        <f t="shared" si="96"/>
        <v>4805.51</v>
      </c>
      <c r="G178">
        <f t="shared" si="96"/>
        <v>3551</v>
      </c>
      <c r="H178">
        <f t="shared" si="96"/>
        <v>2714.6600000000003</v>
      </c>
      <c r="I178"/>
      <c r="J178"/>
      <c r="K178"/>
      <c r="L178"/>
      <c r="M178"/>
      <c r="N178"/>
      <c r="O178" s="27"/>
      <c r="P178" s="27"/>
      <c r="Q178" s="27"/>
      <c r="R178" s="27"/>
      <c r="S178" s="27"/>
    </row>
    <row r="179" spans="1:19" hidden="1" x14ac:dyDescent="0.15">
      <c r="A179" s="25">
        <v>50</v>
      </c>
      <c r="B179" s="26" t="s">
        <v>10</v>
      </c>
      <c r="C179">
        <f t="shared" si="96"/>
        <v>19377.86</v>
      </c>
      <c r="D179">
        <f t="shared" si="96"/>
        <v>11973.76</v>
      </c>
      <c r="E179">
        <f t="shared" si="96"/>
        <v>8658.61</v>
      </c>
      <c r="F179">
        <f t="shared" si="96"/>
        <v>6512.1100000000006</v>
      </c>
      <c r="G179">
        <f t="shared" si="96"/>
        <v>5225.2700000000004</v>
      </c>
      <c r="H179">
        <f t="shared" si="96"/>
        <v>3998.8500000000004</v>
      </c>
      <c r="I179"/>
      <c r="J179"/>
      <c r="K179"/>
      <c r="L179"/>
      <c r="M179"/>
      <c r="N179"/>
      <c r="O179" s="27"/>
      <c r="P179" s="27"/>
      <c r="Q179" s="27"/>
      <c r="R179" s="27"/>
      <c r="S179" s="27"/>
    </row>
    <row r="180" spans="1:19" hidden="1" x14ac:dyDescent="0.15">
      <c r="A180" s="25">
        <v>55</v>
      </c>
      <c r="B180" s="26" t="s">
        <v>11</v>
      </c>
      <c r="C180">
        <f t="shared" si="96"/>
        <v>20610.64</v>
      </c>
      <c r="D180">
        <f t="shared" si="96"/>
        <v>12740.67</v>
      </c>
      <c r="E180">
        <f t="shared" si="96"/>
        <v>9209.2800000000007</v>
      </c>
      <c r="F180">
        <f t="shared" si="96"/>
        <v>6929.22</v>
      </c>
      <c r="G180">
        <f t="shared" si="96"/>
        <v>5561.8200000000006</v>
      </c>
      <c r="H180">
        <f t="shared" si="96"/>
        <v>4251.66</v>
      </c>
      <c r="I180"/>
      <c r="J180"/>
      <c r="K180"/>
      <c r="L180"/>
      <c r="M180"/>
      <c r="N180"/>
      <c r="O180" s="27"/>
      <c r="P180" s="27"/>
      <c r="Q180" s="27"/>
      <c r="R180" s="27"/>
      <c r="S180" s="27"/>
    </row>
    <row r="181" spans="1:19" hidden="1" x14ac:dyDescent="0.15">
      <c r="A181" s="25">
        <v>60</v>
      </c>
      <c r="B181" s="26"/>
      <c r="C181">
        <f t="shared" si="96"/>
        <v>21873.100000000002</v>
      </c>
      <c r="D181">
        <f t="shared" si="96"/>
        <v>13866.92</v>
      </c>
      <c r="E181">
        <f t="shared" si="96"/>
        <v>10005.34</v>
      </c>
      <c r="F181">
        <f t="shared" si="96"/>
        <v>7885.34</v>
      </c>
      <c r="G181">
        <f t="shared" si="96"/>
        <v>6613.87</v>
      </c>
      <c r="H181">
        <f t="shared" si="96"/>
        <v>5308.4800000000005</v>
      </c>
      <c r="I181"/>
      <c r="J181"/>
      <c r="K181"/>
      <c r="L181"/>
      <c r="M181"/>
      <c r="N181"/>
      <c r="O181" s="27"/>
      <c r="P181" s="27"/>
      <c r="Q181" s="27"/>
      <c r="R181" s="27"/>
      <c r="S181" s="27"/>
    </row>
    <row r="182" spans="1:19" hidden="1" x14ac:dyDescent="0.15">
      <c r="A182" s="25">
        <v>61</v>
      </c>
      <c r="B182" s="26"/>
      <c r="C182">
        <f t="shared" si="96"/>
        <v>23860.07</v>
      </c>
      <c r="D182">
        <f t="shared" si="96"/>
        <v>15137.33</v>
      </c>
      <c r="E182">
        <f t="shared" si="96"/>
        <v>10908.460000000001</v>
      </c>
      <c r="F182">
        <f t="shared" si="96"/>
        <v>8604.5500000000011</v>
      </c>
      <c r="G182">
        <f t="shared" si="96"/>
        <v>7217.01</v>
      </c>
      <c r="H182">
        <f t="shared" si="96"/>
        <v>5792.9000000000005</v>
      </c>
      <c r="I182"/>
      <c r="J182"/>
      <c r="K182"/>
      <c r="L182"/>
      <c r="M182"/>
      <c r="N182"/>
      <c r="O182" s="27"/>
      <c r="P182" s="27"/>
      <c r="Q182" s="27"/>
      <c r="R182" s="27"/>
      <c r="S182" s="27"/>
    </row>
    <row r="183" spans="1:19" hidden="1" x14ac:dyDescent="0.15">
      <c r="A183" s="25">
        <v>62</v>
      </c>
      <c r="B183" s="26"/>
      <c r="C183">
        <f t="shared" si="96"/>
        <v>26109.920000000002</v>
      </c>
      <c r="D183">
        <f t="shared" si="96"/>
        <v>16567.27</v>
      </c>
      <c r="E183">
        <f t="shared" si="96"/>
        <v>11948.85</v>
      </c>
      <c r="F183">
        <f t="shared" si="96"/>
        <v>9419.69</v>
      </c>
      <c r="G183">
        <f t="shared" si="96"/>
        <v>7900.18</v>
      </c>
      <c r="H183">
        <f t="shared" si="96"/>
        <v>6345.6900000000005</v>
      </c>
      <c r="I183"/>
      <c r="J183"/>
      <c r="K183"/>
      <c r="L183"/>
      <c r="M183"/>
      <c r="N183"/>
      <c r="O183" s="27"/>
      <c r="P183" s="27"/>
      <c r="Q183" s="27"/>
      <c r="R183" s="27"/>
      <c r="S183" s="27"/>
    </row>
    <row r="184" spans="1:19" hidden="1" x14ac:dyDescent="0.15">
      <c r="A184" s="25">
        <v>63</v>
      </c>
      <c r="B184" s="26"/>
      <c r="C184">
        <f t="shared" si="96"/>
        <v>27747.09</v>
      </c>
      <c r="D184">
        <f t="shared" si="96"/>
        <v>17612.43</v>
      </c>
      <c r="E184">
        <f t="shared" si="96"/>
        <v>12702.51</v>
      </c>
      <c r="F184">
        <f t="shared" si="96"/>
        <v>10013.290000000001</v>
      </c>
      <c r="G184">
        <f t="shared" si="96"/>
        <v>8399.9700000000012</v>
      </c>
      <c r="H184">
        <f t="shared" si="96"/>
        <v>6750.6100000000006</v>
      </c>
      <c r="I184"/>
      <c r="J184"/>
      <c r="K184"/>
      <c r="L184"/>
      <c r="M184"/>
      <c r="N184"/>
      <c r="O184" s="27"/>
      <c r="P184" s="27"/>
      <c r="Q184" s="27"/>
      <c r="R184" s="27"/>
      <c r="S184" s="27"/>
    </row>
    <row r="185" spans="1:19" hidden="1" x14ac:dyDescent="0.15">
      <c r="A185" s="25">
        <v>64</v>
      </c>
      <c r="B185" s="26"/>
      <c r="C185">
        <f t="shared" si="96"/>
        <v>30004.36</v>
      </c>
      <c r="D185">
        <f t="shared" si="96"/>
        <v>19050.850000000002</v>
      </c>
      <c r="E185">
        <f t="shared" si="96"/>
        <v>13743.960000000001</v>
      </c>
      <c r="F185">
        <f t="shared" si="96"/>
        <v>10833.2</v>
      </c>
      <c r="G185">
        <f t="shared" si="96"/>
        <v>9084.73</v>
      </c>
      <c r="H185">
        <f t="shared" si="96"/>
        <v>7301.81</v>
      </c>
      <c r="I185"/>
      <c r="J185"/>
      <c r="K185"/>
      <c r="L185"/>
      <c r="M185"/>
      <c r="N185"/>
      <c r="O185" s="27"/>
      <c r="P185" s="27"/>
      <c r="Q185" s="27"/>
      <c r="R185" s="27"/>
      <c r="S185" s="27"/>
    </row>
    <row r="186" spans="1:19" hidden="1" x14ac:dyDescent="0.15">
      <c r="A186" s="25">
        <v>65</v>
      </c>
      <c r="B186" s="26"/>
      <c r="C186">
        <f t="shared" si="96"/>
        <v>31441.190000000002</v>
      </c>
      <c r="D186">
        <f t="shared" si="96"/>
        <v>24898.870000000003</v>
      </c>
      <c r="E186">
        <f t="shared" si="96"/>
        <v>17920.89</v>
      </c>
      <c r="F186">
        <f t="shared" si="96"/>
        <v>13694.140000000001</v>
      </c>
      <c r="G186">
        <f t="shared" si="96"/>
        <v>12112.09</v>
      </c>
      <c r="H186">
        <f t="shared" si="96"/>
        <v>10288.36</v>
      </c>
      <c r="I186"/>
      <c r="J186"/>
      <c r="K186"/>
      <c r="L186"/>
      <c r="M186"/>
      <c r="N186"/>
      <c r="O186" s="27"/>
      <c r="P186" s="27"/>
      <c r="Q186" s="27"/>
      <c r="R186" s="27"/>
      <c r="S186" s="27"/>
    </row>
    <row r="187" spans="1:19" hidden="1" x14ac:dyDescent="0.15">
      <c r="A187" s="25">
        <v>66</v>
      </c>
      <c r="B187" s="26"/>
      <c r="C187">
        <f t="shared" si="96"/>
        <v>32870.6</v>
      </c>
      <c r="D187">
        <f t="shared" si="96"/>
        <v>28929.52</v>
      </c>
      <c r="E187">
        <f t="shared" si="96"/>
        <v>20819.990000000002</v>
      </c>
      <c r="F187">
        <f t="shared" si="96"/>
        <v>15909.01</v>
      </c>
      <c r="G187">
        <f t="shared" si="96"/>
        <v>14073.62</v>
      </c>
      <c r="H187">
        <f t="shared" si="96"/>
        <v>11953.62</v>
      </c>
      <c r="I187"/>
      <c r="J187"/>
      <c r="K187"/>
      <c r="L187"/>
      <c r="M187"/>
      <c r="N187"/>
      <c r="O187" s="27"/>
      <c r="P187" s="27"/>
      <c r="Q187" s="27"/>
      <c r="R187" s="27"/>
      <c r="S187" s="27"/>
    </row>
    <row r="188" spans="1:19" hidden="1" x14ac:dyDescent="0.15">
      <c r="A188" s="25">
        <v>67</v>
      </c>
      <c r="B188" s="26"/>
      <c r="C188">
        <f t="shared" si="96"/>
        <v>35889.480000000003</v>
      </c>
      <c r="D188">
        <f t="shared" si="96"/>
        <v>31592.77</v>
      </c>
      <c r="E188">
        <f t="shared" si="96"/>
        <v>22737</v>
      </c>
      <c r="F188">
        <f t="shared" si="96"/>
        <v>17375.52</v>
      </c>
      <c r="G188">
        <f t="shared" si="96"/>
        <v>15373.710000000001</v>
      </c>
      <c r="H188">
        <f t="shared" si="96"/>
        <v>13056.02</v>
      </c>
      <c r="I188"/>
      <c r="J188"/>
      <c r="K188"/>
      <c r="L188"/>
      <c r="M188"/>
      <c r="N188"/>
      <c r="O188" s="27"/>
      <c r="P188" s="27"/>
      <c r="Q188" s="27"/>
      <c r="R188" s="27"/>
      <c r="S188" s="27"/>
    </row>
    <row r="189" spans="1:19" hidden="1" x14ac:dyDescent="0.15">
      <c r="A189" s="25">
        <v>68</v>
      </c>
      <c r="B189" s="26"/>
      <c r="C189">
        <f t="shared" si="96"/>
        <v>39726.15</v>
      </c>
      <c r="D189">
        <f t="shared" si="96"/>
        <v>34981.590000000004</v>
      </c>
      <c r="E189">
        <f t="shared" si="96"/>
        <v>25177.65</v>
      </c>
      <c r="F189">
        <f t="shared" si="96"/>
        <v>19242.18</v>
      </c>
      <c r="G189">
        <f t="shared" si="96"/>
        <v>17024.66</v>
      </c>
      <c r="H189">
        <f t="shared" si="96"/>
        <v>14453.630000000001</v>
      </c>
      <c r="I189"/>
      <c r="J189"/>
      <c r="K189"/>
      <c r="L189"/>
      <c r="M189"/>
      <c r="N189"/>
      <c r="O189" s="27"/>
      <c r="P189" s="27"/>
      <c r="Q189" s="27"/>
      <c r="R189" s="27"/>
      <c r="S189" s="27"/>
    </row>
    <row r="190" spans="1:19" hidden="1" x14ac:dyDescent="0.15">
      <c r="A190" s="25">
        <v>69</v>
      </c>
      <c r="B190" s="26"/>
      <c r="C190">
        <f t="shared" si="96"/>
        <v>43695.850000000006</v>
      </c>
      <c r="D190">
        <f t="shared" si="96"/>
        <v>38484.89</v>
      </c>
      <c r="E190">
        <f t="shared" si="96"/>
        <v>27697.800000000003</v>
      </c>
      <c r="F190">
        <f t="shared" si="96"/>
        <v>21170.32</v>
      </c>
      <c r="G190">
        <f t="shared" si="96"/>
        <v>18727.02</v>
      </c>
      <c r="H190">
        <f t="shared" si="96"/>
        <v>15905.83</v>
      </c>
      <c r="I190"/>
      <c r="J190"/>
      <c r="K190"/>
      <c r="L190"/>
      <c r="M190"/>
      <c r="N190"/>
      <c r="O190" s="27"/>
      <c r="P190" s="27"/>
      <c r="Q190" s="27"/>
      <c r="R190" s="27"/>
      <c r="S190" s="27"/>
    </row>
    <row r="191" spans="1:19" hidden="1" x14ac:dyDescent="0.15">
      <c r="A191" s="25">
        <v>70</v>
      </c>
      <c r="B191" s="26"/>
      <c r="C191">
        <f t="shared" si="96"/>
        <v>51710.51</v>
      </c>
      <c r="D191">
        <f t="shared" si="96"/>
        <v>47361.33</v>
      </c>
      <c r="E191">
        <f t="shared" si="96"/>
        <v>33723.9</v>
      </c>
      <c r="F191">
        <f t="shared" si="96"/>
        <v>24913.18</v>
      </c>
      <c r="G191">
        <f t="shared" si="96"/>
        <v>21821.690000000002</v>
      </c>
      <c r="H191">
        <f t="shared" si="96"/>
        <v>18703.170000000002</v>
      </c>
      <c r="I191"/>
      <c r="J191"/>
      <c r="K191"/>
      <c r="L191"/>
      <c r="M191"/>
      <c r="N191"/>
      <c r="O191" s="27"/>
      <c r="P191" s="27"/>
      <c r="Q191" s="27"/>
      <c r="R191" s="27"/>
      <c r="S191" s="27"/>
    </row>
    <row r="192" spans="1:19" hidden="1" x14ac:dyDescent="0.15">
      <c r="A192" s="25">
        <v>71</v>
      </c>
      <c r="B192" s="26"/>
      <c r="C192">
        <f t="shared" si="96"/>
        <v>53733.520000000004</v>
      </c>
      <c r="D192">
        <f t="shared" si="96"/>
        <v>49216.86</v>
      </c>
      <c r="E192">
        <f t="shared" si="96"/>
        <v>35046.78</v>
      </c>
      <c r="F192">
        <f t="shared" si="96"/>
        <v>25889.97</v>
      </c>
      <c r="G192">
        <f t="shared" si="96"/>
        <v>22676.050000000003</v>
      </c>
      <c r="H192">
        <f t="shared" si="96"/>
        <v>19436.16</v>
      </c>
      <c r="I192"/>
      <c r="J192"/>
      <c r="K192"/>
      <c r="L192"/>
      <c r="M192"/>
      <c r="N192"/>
      <c r="O192" s="27"/>
      <c r="P192" s="27"/>
      <c r="Q192" s="27"/>
      <c r="R192" s="27"/>
      <c r="S192" s="27"/>
    </row>
    <row r="193" spans="1:22" hidden="1" x14ac:dyDescent="0.15">
      <c r="A193" s="25">
        <v>72</v>
      </c>
      <c r="B193" s="26"/>
      <c r="C193">
        <f t="shared" si="96"/>
        <v>55249.32</v>
      </c>
      <c r="D193">
        <f t="shared" si="96"/>
        <v>50611.29</v>
      </c>
      <c r="E193">
        <f t="shared" si="96"/>
        <v>36040</v>
      </c>
      <c r="F193">
        <f t="shared" si="96"/>
        <v>26626.140000000003</v>
      </c>
      <c r="G193">
        <f t="shared" si="96"/>
        <v>23316.82</v>
      </c>
      <c r="H193">
        <f t="shared" si="96"/>
        <v>19987.89</v>
      </c>
      <c r="I193"/>
      <c r="J193"/>
      <c r="K193"/>
      <c r="L193"/>
      <c r="M193"/>
      <c r="N193"/>
      <c r="O193" s="27"/>
      <c r="P193" s="27"/>
      <c r="Q193" s="27"/>
      <c r="R193" s="27"/>
      <c r="S193" s="27"/>
    </row>
    <row r="194" spans="1:22" hidden="1" x14ac:dyDescent="0.15">
      <c r="A194" s="25">
        <v>73</v>
      </c>
      <c r="B194" s="26"/>
      <c r="C194">
        <f t="shared" si="96"/>
        <v>57274.98</v>
      </c>
      <c r="D194">
        <f t="shared" si="96"/>
        <v>52473.71</v>
      </c>
      <c r="E194">
        <f t="shared" si="96"/>
        <v>37363.410000000003</v>
      </c>
      <c r="F194">
        <f t="shared" si="96"/>
        <v>27605.58</v>
      </c>
      <c r="G194">
        <f t="shared" si="96"/>
        <v>24172.240000000002</v>
      </c>
      <c r="H194">
        <f t="shared" si="96"/>
        <v>20724.060000000001</v>
      </c>
      <c r="I194"/>
      <c r="J194"/>
      <c r="K194"/>
      <c r="L194"/>
      <c r="M194"/>
      <c r="N194"/>
      <c r="O194" s="27"/>
      <c r="P194" s="27"/>
      <c r="Q194" s="27"/>
      <c r="R194" s="27"/>
      <c r="S194" s="27"/>
    </row>
    <row r="195" spans="1:22" hidden="1" x14ac:dyDescent="0.15">
      <c r="A195" s="25">
        <v>74</v>
      </c>
      <c r="B195" s="26"/>
      <c r="C195">
        <f t="shared" si="96"/>
        <v>58288.340000000004</v>
      </c>
      <c r="D195">
        <f t="shared" si="96"/>
        <v>53400.68</v>
      </c>
      <c r="E195">
        <f t="shared" si="96"/>
        <v>38021.14</v>
      </c>
      <c r="F195">
        <f t="shared" si="96"/>
        <v>28093.710000000003</v>
      </c>
      <c r="G195">
        <f t="shared" si="96"/>
        <v>24601.54</v>
      </c>
      <c r="H195">
        <f t="shared" si="96"/>
        <v>21089.760000000002</v>
      </c>
      <c r="I195"/>
      <c r="J195"/>
      <c r="K195"/>
      <c r="L195"/>
      <c r="M195"/>
      <c r="N195"/>
      <c r="O195" s="27"/>
      <c r="P195" s="27"/>
      <c r="Q195" s="27"/>
      <c r="R195" s="27"/>
      <c r="S195" s="27"/>
    </row>
    <row r="196" spans="1:22" hidden="1" x14ac:dyDescent="0.15">
      <c r="A196" s="25">
        <v>75</v>
      </c>
      <c r="B196" s="26" t="s">
        <v>12</v>
      </c>
      <c r="C196">
        <f t="shared" si="96"/>
        <v>60819.62</v>
      </c>
      <c r="D196">
        <f t="shared" si="96"/>
        <v>55721.55</v>
      </c>
      <c r="E196">
        <f t="shared" si="96"/>
        <v>39676.33</v>
      </c>
      <c r="F196">
        <f t="shared" si="96"/>
        <v>29312.18</v>
      </c>
      <c r="G196">
        <f t="shared" si="96"/>
        <v>25671.08</v>
      </c>
      <c r="H196">
        <f t="shared" si="96"/>
        <v>22006.66</v>
      </c>
      <c r="I196"/>
      <c r="J196"/>
      <c r="K196"/>
      <c r="L196"/>
      <c r="M196"/>
      <c r="N196"/>
      <c r="O196" s="27"/>
      <c r="P196" s="27"/>
      <c r="Q196" s="27"/>
      <c r="R196" s="27"/>
      <c r="S196" s="27"/>
    </row>
    <row r="197" spans="1:22" hidden="1" x14ac:dyDescent="0.15">
      <c r="A197" s="25">
        <v>1</v>
      </c>
      <c r="B197" s="26" t="s">
        <v>13</v>
      </c>
      <c r="C197">
        <f t="shared" si="96"/>
        <v>2997.15</v>
      </c>
      <c r="D197">
        <f t="shared" si="96"/>
        <v>1876.2</v>
      </c>
      <c r="E197">
        <f t="shared" si="96"/>
        <v>1399.2</v>
      </c>
      <c r="F197">
        <f t="shared" si="96"/>
        <v>1094.98</v>
      </c>
      <c r="G197">
        <f t="shared" si="96"/>
        <v>895.17000000000007</v>
      </c>
      <c r="H197">
        <f t="shared" si="96"/>
        <v>666.21</v>
      </c>
      <c r="I197"/>
      <c r="J197"/>
      <c r="K197"/>
      <c r="L197"/>
      <c r="M197"/>
      <c r="N197"/>
      <c r="O197" s="27"/>
      <c r="P197" s="27"/>
      <c r="Q197" s="27"/>
      <c r="R197" s="27"/>
      <c r="S197" s="27"/>
    </row>
    <row r="198" spans="1:22" hidden="1" x14ac:dyDescent="0.15">
      <c r="A198" s="25">
        <v>2</v>
      </c>
      <c r="B198" s="26" t="s">
        <v>1</v>
      </c>
      <c r="C198">
        <f t="shared" si="96"/>
        <v>4709.05</v>
      </c>
      <c r="D198">
        <f t="shared" si="96"/>
        <v>2984.96</v>
      </c>
      <c r="E198">
        <f t="shared" si="96"/>
        <v>2221.23</v>
      </c>
      <c r="F198">
        <f t="shared" si="96"/>
        <v>1735.75</v>
      </c>
      <c r="G198">
        <f t="shared" si="96"/>
        <v>1424.64</v>
      </c>
      <c r="H198">
        <f t="shared" si="96"/>
        <v>1057.8800000000001</v>
      </c>
      <c r="I198"/>
      <c r="J198"/>
      <c r="K198"/>
      <c r="L198"/>
      <c r="M198"/>
      <c r="N198"/>
      <c r="O198" s="27"/>
      <c r="P198" s="27"/>
      <c r="Q198" s="27"/>
      <c r="R198" s="27"/>
      <c r="S198" s="27"/>
    </row>
    <row r="199" spans="1:22" hidden="1" x14ac:dyDescent="0.15">
      <c r="A199" s="25">
        <v>3</v>
      </c>
      <c r="B199" s="26" t="s">
        <v>14</v>
      </c>
      <c r="C199">
        <f t="shared" si="96"/>
        <v>6855.55</v>
      </c>
      <c r="D199">
        <f t="shared" si="96"/>
        <v>4370.91</v>
      </c>
      <c r="E199">
        <f t="shared" si="96"/>
        <v>3252.0800000000004</v>
      </c>
      <c r="F199">
        <f t="shared" si="96"/>
        <v>2542.4100000000003</v>
      </c>
      <c r="G199">
        <f t="shared" si="96"/>
        <v>2087.1400000000003</v>
      </c>
      <c r="H199">
        <f t="shared" si="96"/>
        <v>1547.0700000000002</v>
      </c>
      <c r="I199"/>
      <c r="J199"/>
      <c r="K199"/>
      <c r="L199"/>
      <c r="M199"/>
      <c r="N199"/>
      <c r="O199" s="27"/>
      <c r="P199" s="27"/>
      <c r="Q199" s="27"/>
      <c r="R199" s="27"/>
      <c r="S199" s="27"/>
    </row>
    <row r="200" spans="1:22" hidden="1" x14ac:dyDescent="0.15">
      <c r="A200" s="25">
        <v>1</v>
      </c>
      <c r="B200" s="26" t="s">
        <v>3</v>
      </c>
      <c r="C200" s="28">
        <v>0</v>
      </c>
      <c r="D200" s="28">
        <v>0</v>
      </c>
      <c r="E200" s="28">
        <v>0</v>
      </c>
      <c r="F200" s="28">
        <v>137.07</v>
      </c>
      <c r="G200" s="28">
        <v>137.07</v>
      </c>
      <c r="H200" s="29">
        <v>137.07</v>
      </c>
    </row>
    <row r="201" spans="1:22" ht="14" hidden="1" thickBot="1" x14ac:dyDescent="0.2">
      <c r="A201" s="31">
        <v>1</v>
      </c>
      <c r="B201" s="32" t="s">
        <v>2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4">
        <v>0</v>
      </c>
    </row>
    <row r="202" spans="1:22" ht="14" hidden="1" thickBot="1" x14ac:dyDescent="0.2"/>
    <row r="203" spans="1:22" ht="18" hidden="1" x14ac:dyDescent="0.2">
      <c r="A203" s="277" t="s">
        <v>51</v>
      </c>
      <c r="B203" s="278"/>
      <c r="C203" s="278"/>
      <c r="D203" s="278"/>
      <c r="E203" s="278"/>
      <c r="F203" s="278"/>
      <c r="G203" s="278"/>
      <c r="H203" s="279"/>
    </row>
    <row r="204" spans="1:22" ht="18" hidden="1" x14ac:dyDescent="0.2">
      <c r="A204" s="280" t="s">
        <v>27</v>
      </c>
      <c r="B204" s="281"/>
      <c r="C204" s="281"/>
      <c r="D204" s="281"/>
      <c r="E204" s="281"/>
      <c r="F204" s="281"/>
      <c r="G204" s="281"/>
      <c r="H204" s="282"/>
    </row>
    <row r="205" spans="1:22" hidden="1" x14ac:dyDescent="0.15">
      <c r="A205" s="283" t="s">
        <v>0</v>
      </c>
      <c r="B205" s="284"/>
      <c r="C205" s="284"/>
      <c r="D205" s="284"/>
      <c r="E205" s="284"/>
      <c r="F205" s="284"/>
      <c r="G205" s="284"/>
      <c r="H205" s="22"/>
    </row>
    <row r="206" spans="1:22" hidden="1" x14ac:dyDescent="0.15">
      <c r="A206" s="25" t="s">
        <v>4</v>
      </c>
      <c r="B206" s="16" t="s">
        <v>4</v>
      </c>
      <c r="C206" s="21" t="s">
        <v>52</v>
      </c>
      <c r="D206" s="21" t="s">
        <v>53</v>
      </c>
      <c r="E206" s="21" t="s">
        <v>54</v>
      </c>
      <c r="F206" s="21" t="s">
        <v>55</v>
      </c>
      <c r="G206" s="21" t="s">
        <v>56</v>
      </c>
      <c r="H206" s="22" t="s">
        <v>57</v>
      </c>
      <c r="J206" s="21" t="s">
        <v>197</v>
      </c>
      <c r="Q206" s="16" t="s">
        <v>198</v>
      </c>
    </row>
    <row r="207" spans="1:22" ht="14" hidden="1" x14ac:dyDescent="0.15">
      <c r="A207" s="25">
        <v>18</v>
      </c>
      <c r="B207" s="26" t="s">
        <v>147</v>
      </c>
      <c r="C207" s="73">
        <f>Q207</f>
        <v>12352</v>
      </c>
      <c r="D207" s="73">
        <f t="shared" ref="D207:H207" si="97">R207</f>
        <v>7511</v>
      </c>
      <c r="E207" s="73">
        <f t="shared" si="97"/>
        <v>5262</v>
      </c>
      <c r="F207" s="73">
        <f t="shared" si="97"/>
        <v>3729</v>
      </c>
      <c r="G207" s="73">
        <f t="shared" si="97"/>
        <v>2570</v>
      </c>
      <c r="H207" s="73">
        <f t="shared" si="97"/>
        <v>1959</v>
      </c>
      <c r="J207" s="172">
        <v>12352</v>
      </c>
      <c r="K207" s="173">
        <v>7511</v>
      </c>
      <c r="L207" s="173">
        <v>5262</v>
      </c>
      <c r="M207" s="173">
        <v>3729</v>
      </c>
      <c r="N207" s="173">
        <v>2570</v>
      </c>
      <c r="O207" s="174">
        <v>1959</v>
      </c>
      <c r="P207" s="27"/>
      <c r="Q207" s="172">
        <f>((J207-50)*$P$4)+50</f>
        <v>12352</v>
      </c>
      <c r="R207" s="173">
        <f t="shared" ref="R207:V207" si="98">((K207-50)*$P$4)+50</f>
        <v>7511</v>
      </c>
      <c r="S207" s="173">
        <f t="shared" si="98"/>
        <v>5262</v>
      </c>
      <c r="T207" s="173">
        <f t="shared" si="98"/>
        <v>3729</v>
      </c>
      <c r="U207" s="173">
        <f t="shared" si="98"/>
        <v>2570</v>
      </c>
      <c r="V207" s="174">
        <f t="shared" si="98"/>
        <v>1959</v>
      </c>
    </row>
    <row r="208" spans="1:22" ht="14" hidden="1" x14ac:dyDescent="0.15">
      <c r="A208" s="25">
        <v>25</v>
      </c>
      <c r="B208" s="26" t="s">
        <v>5</v>
      </c>
      <c r="C208" s="73">
        <f t="shared" ref="C208:C233" si="99">Q208</f>
        <v>12962</v>
      </c>
      <c r="D208" s="73">
        <f t="shared" ref="D208:D233" si="100">R208</f>
        <v>7882</v>
      </c>
      <c r="E208" s="73">
        <f t="shared" ref="E208:E233" si="101">S208</f>
        <v>5817</v>
      </c>
      <c r="F208" s="73">
        <f t="shared" ref="F208:F233" si="102">T208</f>
        <v>4128</v>
      </c>
      <c r="G208" s="73">
        <f t="shared" ref="G208:G233" si="103">U208</f>
        <v>2848</v>
      </c>
      <c r="H208" s="73">
        <f t="shared" ref="H208:H233" si="104">V208</f>
        <v>2169</v>
      </c>
      <c r="J208" s="175">
        <v>12962</v>
      </c>
      <c r="K208" s="130">
        <v>7882</v>
      </c>
      <c r="L208" s="130">
        <v>5817</v>
      </c>
      <c r="M208" s="130">
        <v>4128</v>
      </c>
      <c r="N208" s="130">
        <v>2848</v>
      </c>
      <c r="O208" s="176">
        <v>2169</v>
      </c>
      <c r="P208" s="27"/>
      <c r="Q208" s="175">
        <f t="shared" ref="Q208:Q230" si="105">((J208-50)*$P$4)+50</f>
        <v>12962</v>
      </c>
      <c r="R208" s="130">
        <f t="shared" ref="R208:R230" si="106">((K208-50)*$P$4)+50</f>
        <v>7882</v>
      </c>
      <c r="S208" s="130">
        <f t="shared" ref="S208:S230" si="107">((L208-50)*$P$4)+50</f>
        <v>5817</v>
      </c>
      <c r="T208" s="130">
        <f t="shared" ref="T208:T230" si="108">((M208-50)*$P$4)+50</f>
        <v>4128</v>
      </c>
      <c r="U208" s="130">
        <f t="shared" ref="U208:U230" si="109">((N208-50)*$P$4)+50</f>
        <v>2848</v>
      </c>
      <c r="V208" s="176">
        <f t="shared" ref="V208:V230" si="110">((O208-50)*$P$4)+50</f>
        <v>2169</v>
      </c>
    </row>
    <row r="209" spans="1:22" ht="14" hidden="1" x14ac:dyDescent="0.15">
      <c r="A209" s="25">
        <v>30</v>
      </c>
      <c r="B209" s="26" t="s">
        <v>6</v>
      </c>
      <c r="C209" s="73">
        <f t="shared" si="99"/>
        <v>13522</v>
      </c>
      <c r="D209" s="73">
        <f t="shared" si="100"/>
        <v>8236</v>
      </c>
      <c r="E209" s="73">
        <f t="shared" si="101"/>
        <v>6227</v>
      </c>
      <c r="F209" s="73">
        <f t="shared" si="102"/>
        <v>4640</v>
      </c>
      <c r="G209" s="73">
        <f t="shared" si="103"/>
        <v>3455</v>
      </c>
      <c r="H209" s="73">
        <f t="shared" si="104"/>
        <v>2627</v>
      </c>
      <c r="J209" s="175">
        <v>13522</v>
      </c>
      <c r="K209" s="130">
        <v>8236</v>
      </c>
      <c r="L209" s="130">
        <v>6227</v>
      </c>
      <c r="M209" s="130">
        <v>4640</v>
      </c>
      <c r="N209" s="130">
        <v>3455</v>
      </c>
      <c r="O209" s="176">
        <v>2627</v>
      </c>
      <c r="P209" s="27"/>
      <c r="Q209" s="175">
        <f t="shared" si="105"/>
        <v>13522</v>
      </c>
      <c r="R209" s="130">
        <f t="shared" si="106"/>
        <v>8236</v>
      </c>
      <c r="S209" s="130">
        <f t="shared" si="107"/>
        <v>6227</v>
      </c>
      <c r="T209" s="130">
        <f t="shared" si="108"/>
        <v>4640</v>
      </c>
      <c r="U209" s="130">
        <f t="shared" si="109"/>
        <v>3455</v>
      </c>
      <c r="V209" s="176">
        <f t="shared" si="110"/>
        <v>2627</v>
      </c>
    </row>
    <row r="210" spans="1:22" ht="14" hidden="1" x14ac:dyDescent="0.15">
      <c r="A210" s="25">
        <v>35</v>
      </c>
      <c r="B210" s="26" t="s">
        <v>7</v>
      </c>
      <c r="C210" s="73">
        <f t="shared" si="99"/>
        <v>15120</v>
      </c>
      <c r="D210" s="73">
        <f t="shared" si="100"/>
        <v>9220</v>
      </c>
      <c r="E210" s="73">
        <f t="shared" si="101"/>
        <v>6972</v>
      </c>
      <c r="F210" s="73">
        <f t="shared" si="102"/>
        <v>5194</v>
      </c>
      <c r="G210" s="73">
        <f t="shared" si="103"/>
        <v>3864</v>
      </c>
      <c r="H210" s="73">
        <f t="shared" si="104"/>
        <v>2945</v>
      </c>
      <c r="J210" s="175">
        <v>15120</v>
      </c>
      <c r="K210" s="130">
        <v>9220</v>
      </c>
      <c r="L210" s="130">
        <v>6972</v>
      </c>
      <c r="M210" s="130">
        <v>5194</v>
      </c>
      <c r="N210" s="130">
        <v>3864</v>
      </c>
      <c r="O210" s="176">
        <v>2945</v>
      </c>
      <c r="P210" s="27"/>
      <c r="Q210" s="175">
        <f t="shared" si="105"/>
        <v>15120</v>
      </c>
      <c r="R210" s="130">
        <f t="shared" si="106"/>
        <v>9220</v>
      </c>
      <c r="S210" s="130">
        <f t="shared" si="107"/>
        <v>6972</v>
      </c>
      <c r="T210" s="130">
        <f t="shared" si="108"/>
        <v>5194</v>
      </c>
      <c r="U210" s="130">
        <f t="shared" si="109"/>
        <v>3864</v>
      </c>
      <c r="V210" s="176">
        <f t="shared" si="110"/>
        <v>2945</v>
      </c>
    </row>
    <row r="211" spans="1:22" ht="14" hidden="1" x14ac:dyDescent="0.15">
      <c r="A211" s="25">
        <v>40</v>
      </c>
      <c r="B211" s="26" t="s">
        <v>8</v>
      </c>
      <c r="C211" s="73">
        <f t="shared" si="99"/>
        <v>17701</v>
      </c>
      <c r="D211" s="73">
        <f t="shared" si="100"/>
        <v>11036</v>
      </c>
      <c r="E211" s="73">
        <f t="shared" si="101"/>
        <v>7904</v>
      </c>
      <c r="F211" s="73">
        <f t="shared" si="102"/>
        <v>5975</v>
      </c>
      <c r="G211" s="73">
        <f t="shared" si="103"/>
        <v>4401</v>
      </c>
      <c r="H211" s="73">
        <f t="shared" si="104"/>
        <v>3363</v>
      </c>
      <c r="J211" s="175">
        <v>17701</v>
      </c>
      <c r="K211" s="130">
        <v>11036</v>
      </c>
      <c r="L211" s="130">
        <v>7904</v>
      </c>
      <c r="M211" s="130">
        <v>5975</v>
      </c>
      <c r="N211" s="130">
        <v>4401</v>
      </c>
      <c r="O211" s="176">
        <v>3363</v>
      </c>
      <c r="P211" s="27"/>
      <c r="Q211" s="175">
        <f t="shared" si="105"/>
        <v>17701</v>
      </c>
      <c r="R211" s="130">
        <f t="shared" si="106"/>
        <v>11036</v>
      </c>
      <c r="S211" s="130">
        <f t="shared" si="107"/>
        <v>7904</v>
      </c>
      <c r="T211" s="130">
        <f t="shared" si="108"/>
        <v>5975</v>
      </c>
      <c r="U211" s="130">
        <f t="shared" si="109"/>
        <v>4401</v>
      </c>
      <c r="V211" s="176">
        <f t="shared" si="110"/>
        <v>3363</v>
      </c>
    </row>
    <row r="212" spans="1:22" ht="14" hidden="1" x14ac:dyDescent="0.15">
      <c r="A212" s="25">
        <v>45</v>
      </c>
      <c r="B212" s="26" t="s">
        <v>9</v>
      </c>
      <c r="C212" s="73">
        <f t="shared" si="99"/>
        <v>19765</v>
      </c>
      <c r="D212" s="73">
        <f t="shared" si="100"/>
        <v>12329</v>
      </c>
      <c r="E212" s="73">
        <f t="shared" si="101"/>
        <v>8828</v>
      </c>
      <c r="F212" s="73">
        <f t="shared" si="102"/>
        <v>6678</v>
      </c>
      <c r="G212" s="73">
        <f t="shared" si="103"/>
        <v>4925</v>
      </c>
      <c r="H212" s="73">
        <f t="shared" si="104"/>
        <v>3758</v>
      </c>
      <c r="J212" s="175">
        <v>19765</v>
      </c>
      <c r="K212" s="130">
        <v>12329</v>
      </c>
      <c r="L212" s="130">
        <v>8828</v>
      </c>
      <c r="M212" s="130">
        <v>6678</v>
      </c>
      <c r="N212" s="130">
        <v>4925</v>
      </c>
      <c r="O212" s="176">
        <v>3758</v>
      </c>
      <c r="P212" s="27"/>
      <c r="Q212" s="175">
        <f t="shared" si="105"/>
        <v>19765</v>
      </c>
      <c r="R212" s="130">
        <f t="shared" si="106"/>
        <v>12329</v>
      </c>
      <c r="S212" s="130">
        <f t="shared" si="107"/>
        <v>8828</v>
      </c>
      <c r="T212" s="130">
        <f t="shared" si="108"/>
        <v>6678</v>
      </c>
      <c r="U212" s="130">
        <f t="shared" si="109"/>
        <v>4925</v>
      </c>
      <c r="V212" s="176">
        <f t="shared" si="110"/>
        <v>3758</v>
      </c>
    </row>
    <row r="213" spans="1:22" ht="14" hidden="1" x14ac:dyDescent="0.15">
      <c r="A213" s="25">
        <v>50</v>
      </c>
      <c r="B213" s="26" t="s">
        <v>10</v>
      </c>
      <c r="C213" s="73">
        <f t="shared" si="99"/>
        <v>26944</v>
      </c>
      <c r="D213" s="73">
        <f t="shared" si="100"/>
        <v>16637</v>
      </c>
      <c r="E213" s="73">
        <f t="shared" si="101"/>
        <v>12027</v>
      </c>
      <c r="F213" s="73">
        <f t="shared" si="102"/>
        <v>9054</v>
      </c>
      <c r="G213" s="73">
        <f t="shared" si="103"/>
        <v>7258</v>
      </c>
      <c r="H213" s="73">
        <f t="shared" si="104"/>
        <v>5543</v>
      </c>
      <c r="J213" s="175">
        <v>26944</v>
      </c>
      <c r="K213" s="130">
        <v>16637</v>
      </c>
      <c r="L213" s="130">
        <v>12027</v>
      </c>
      <c r="M213" s="130">
        <v>9054</v>
      </c>
      <c r="N213" s="130">
        <v>7258</v>
      </c>
      <c r="O213" s="176">
        <v>5543</v>
      </c>
      <c r="P213" s="27"/>
      <c r="Q213" s="175">
        <f t="shared" si="105"/>
        <v>26944</v>
      </c>
      <c r="R213" s="130">
        <f t="shared" si="106"/>
        <v>16637</v>
      </c>
      <c r="S213" s="130">
        <f t="shared" si="107"/>
        <v>12027</v>
      </c>
      <c r="T213" s="130">
        <f t="shared" si="108"/>
        <v>9054</v>
      </c>
      <c r="U213" s="130">
        <f t="shared" si="109"/>
        <v>7258</v>
      </c>
      <c r="V213" s="176">
        <f t="shared" si="110"/>
        <v>5543</v>
      </c>
    </row>
    <row r="214" spans="1:22" ht="14" hidden="1" x14ac:dyDescent="0.15">
      <c r="A214" s="25">
        <v>55</v>
      </c>
      <c r="B214" s="26" t="s">
        <v>11</v>
      </c>
      <c r="C214" s="73">
        <f t="shared" si="99"/>
        <v>28655</v>
      </c>
      <c r="D214" s="73">
        <f t="shared" si="100"/>
        <v>17707</v>
      </c>
      <c r="E214" s="73">
        <f t="shared" si="101"/>
        <v>12797</v>
      </c>
      <c r="F214" s="73">
        <f t="shared" si="102"/>
        <v>9630</v>
      </c>
      <c r="G214" s="73">
        <f t="shared" si="103"/>
        <v>7721</v>
      </c>
      <c r="H214" s="73">
        <f t="shared" si="104"/>
        <v>5901</v>
      </c>
      <c r="J214" s="175">
        <v>28655</v>
      </c>
      <c r="K214" s="130">
        <v>17707</v>
      </c>
      <c r="L214" s="130">
        <v>12797</v>
      </c>
      <c r="M214" s="130">
        <v>9630</v>
      </c>
      <c r="N214" s="130">
        <v>7721</v>
      </c>
      <c r="O214" s="176">
        <v>5901</v>
      </c>
      <c r="P214" s="27"/>
      <c r="Q214" s="175">
        <f t="shared" si="105"/>
        <v>28655</v>
      </c>
      <c r="R214" s="130">
        <f t="shared" si="106"/>
        <v>17707</v>
      </c>
      <c r="S214" s="130">
        <f t="shared" si="107"/>
        <v>12797</v>
      </c>
      <c r="T214" s="130">
        <f t="shared" si="108"/>
        <v>9630</v>
      </c>
      <c r="U214" s="130">
        <f t="shared" si="109"/>
        <v>7721</v>
      </c>
      <c r="V214" s="176">
        <f t="shared" si="110"/>
        <v>5901</v>
      </c>
    </row>
    <row r="215" spans="1:22" ht="14" hidden="1" x14ac:dyDescent="0.15">
      <c r="A215" s="25">
        <v>60</v>
      </c>
      <c r="B215" s="26"/>
      <c r="C215" s="73">
        <f t="shared" si="99"/>
        <v>30415</v>
      </c>
      <c r="D215" s="73">
        <f t="shared" si="100"/>
        <v>19273</v>
      </c>
      <c r="E215" s="73">
        <f t="shared" si="101"/>
        <v>13897</v>
      </c>
      <c r="F215" s="73">
        <f t="shared" si="102"/>
        <v>10960</v>
      </c>
      <c r="G215" s="73">
        <f t="shared" si="103"/>
        <v>9190</v>
      </c>
      <c r="H215" s="73">
        <f t="shared" si="104"/>
        <v>7382</v>
      </c>
      <c r="J215" s="175">
        <v>30415</v>
      </c>
      <c r="K215" s="130">
        <v>19273</v>
      </c>
      <c r="L215" s="130">
        <v>13897</v>
      </c>
      <c r="M215" s="130">
        <v>10960</v>
      </c>
      <c r="N215" s="130">
        <v>9190</v>
      </c>
      <c r="O215" s="176">
        <v>7382</v>
      </c>
      <c r="P215" s="27"/>
      <c r="Q215" s="175">
        <f t="shared" si="105"/>
        <v>30415</v>
      </c>
      <c r="R215" s="130">
        <f t="shared" si="106"/>
        <v>19273</v>
      </c>
      <c r="S215" s="130">
        <f t="shared" si="107"/>
        <v>13897</v>
      </c>
      <c r="T215" s="130">
        <f t="shared" si="108"/>
        <v>10960</v>
      </c>
      <c r="U215" s="130">
        <f t="shared" si="109"/>
        <v>9190</v>
      </c>
      <c r="V215" s="176">
        <f t="shared" si="110"/>
        <v>7382</v>
      </c>
    </row>
    <row r="216" spans="1:22" ht="14" hidden="1" x14ac:dyDescent="0.15">
      <c r="A216" s="25">
        <v>61</v>
      </c>
      <c r="B216" s="26"/>
      <c r="C216" s="73">
        <f t="shared" si="99"/>
        <v>33180</v>
      </c>
      <c r="D216" s="73">
        <f t="shared" si="100"/>
        <v>21034</v>
      </c>
      <c r="E216" s="73">
        <f t="shared" si="101"/>
        <v>15162</v>
      </c>
      <c r="F216" s="73">
        <f t="shared" si="102"/>
        <v>11962</v>
      </c>
      <c r="G216" s="73">
        <f t="shared" si="103"/>
        <v>10026</v>
      </c>
      <c r="H216" s="73">
        <f t="shared" si="104"/>
        <v>8051</v>
      </c>
      <c r="J216" s="175">
        <v>33180</v>
      </c>
      <c r="K216" s="130">
        <v>21034</v>
      </c>
      <c r="L216" s="130">
        <v>15162</v>
      </c>
      <c r="M216" s="130">
        <v>11962</v>
      </c>
      <c r="N216" s="130">
        <v>10026</v>
      </c>
      <c r="O216" s="176">
        <v>8051</v>
      </c>
      <c r="P216" s="27"/>
      <c r="Q216" s="175">
        <f t="shared" si="105"/>
        <v>33180</v>
      </c>
      <c r="R216" s="130">
        <f t="shared" si="106"/>
        <v>21034</v>
      </c>
      <c r="S216" s="130">
        <f t="shared" si="107"/>
        <v>15162</v>
      </c>
      <c r="T216" s="130">
        <f t="shared" si="108"/>
        <v>11962</v>
      </c>
      <c r="U216" s="130">
        <f t="shared" si="109"/>
        <v>10026</v>
      </c>
      <c r="V216" s="176">
        <f t="shared" si="110"/>
        <v>8051</v>
      </c>
    </row>
    <row r="217" spans="1:22" ht="14" hidden="1" x14ac:dyDescent="0.15">
      <c r="A217" s="25">
        <v>62</v>
      </c>
      <c r="B217" s="26"/>
      <c r="C217" s="73">
        <f t="shared" si="99"/>
        <v>36311</v>
      </c>
      <c r="D217" s="73">
        <f t="shared" si="100"/>
        <v>23031</v>
      </c>
      <c r="E217" s="73">
        <f t="shared" si="101"/>
        <v>16600</v>
      </c>
      <c r="F217" s="73">
        <f t="shared" si="102"/>
        <v>13098</v>
      </c>
      <c r="G217" s="73">
        <f t="shared" si="103"/>
        <v>10983</v>
      </c>
      <c r="H217" s="73">
        <f t="shared" si="104"/>
        <v>8821</v>
      </c>
      <c r="J217" s="175">
        <v>36311</v>
      </c>
      <c r="K217" s="130">
        <v>23031</v>
      </c>
      <c r="L217" s="130">
        <v>16600</v>
      </c>
      <c r="M217" s="130">
        <v>13098</v>
      </c>
      <c r="N217" s="130">
        <v>10983</v>
      </c>
      <c r="O217" s="176">
        <v>8821</v>
      </c>
      <c r="P217" s="27"/>
      <c r="Q217" s="175">
        <f t="shared" si="105"/>
        <v>36311</v>
      </c>
      <c r="R217" s="130">
        <f t="shared" si="106"/>
        <v>23031</v>
      </c>
      <c r="S217" s="130">
        <f t="shared" si="107"/>
        <v>16600</v>
      </c>
      <c r="T217" s="130">
        <f t="shared" si="108"/>
        <v>13098</v>
      </c>
      <c r="U217" s="130">
        <f t="shared" si="109"/>
        <v>10983</v>
      </c>
      <c r="V217" s="176">
        <f t="shared" si="110"/>
        <v>8821</v>
      </c>
    </row>
    <row r="218" spans="1:22" ht="14" hidden="1" x14ac:dyDescent="0.15">
      <c r="A218" s="25">
        <v>63</v>
      </c>
      <c r="B218" s="26"/>
      <c r="C218" s="73">
        <f t="shared" si="99"/>
        <v>38588</v>
      </c>
      <c r="D218" s="73">
        <f t="shared" si="100"/>
        <v>24483</v>
      </c>
      <c r="E218" s="73">
        <f t="shared" si="101"/>
        <v>17656</v>
      </c>
      <c r="F218" s="73">
        <f t="shared" si="102"/>
        <v>13923</v>
      </c>
      <c r="G218" s="73">
        <f t="shared" si="103"/>
        <v>11677</v>
      </c>
      <c r="H218" s="73">
        <f t="shared" si="104"/>
        <v>9376</v>
      </c>
      <c r="J218" s="175">
        <v>38588</v>
      </c>
      <c r="K218" s="130">
        <v>24483</v>
      </c>
      <c r="L218" s="130">
        <v>17656</v>
      </c>
      <c r="M218" s="130">
        <v>13923</v>
      </c>
      <c r="N218" s="130">
        <v>11677</v>
      </c>
      <c r="O218" s="176">
        <v>9376</v>
      </c>
      <c r="P218" s="27"/>
      <c r="Q218" s="175">
        <f t="shared" si="105"/>
        <v>38588</v>
      </c>
      <c r="R218" s="130">
        <f t="shared" si="106"/>
        <v>24483</v>
      </c>
      <c r="S218" s="130">
        <f t="shared" si="107"/>
        <v>17656</v>
      </c>
      <c r="T218" s="130">
        <f t="shared" si="108"/>
        <v>13923</v>
      </c>
      <c r="U218" s="130">
        <f t="shared" si="109"/>
        <v>11677</v>
      </c>
      <c r="V218" s="176">
        <f t="shared" si="110"/>
        <v>9376</v>
      </c>
    </row>
    <row r="219" spans="1:22" ht="14" hidden="1" x14ac:dyDescent="0.15">
      <c r="A219" s="25">
        <v>64</v>
      </c>
      <c r="B219" s="26"/>
      <c r="C219" s="73">
        <f t="shared" si="99"/>
        <v>41732</v>
      </c>
      <c r="D219" s="73">
        <f t="shared" si="100"/>
        <v>26483</v>
      </c>
      <c r="E219" s="73">
        <f t="shared" si="101"/>
        <v>19104</v>
      </c>
      <c r="F219" s="73">
        <f t="shared" si="102"/>
        <v>15070</v>
      </c>
      <c r="G219" s="73">
        <f t="shared" si="103"/>
        <v>12629</v>
      </c>
      <c r="H219" s="73">
        <f t="shared" si="104"/>
        <v>10150</v>
      </c>
      <c r="J219" s="175">
        <v>41732</v>
      </c>
      <c r="K219" s="130">
        <v>26483</v>
      </c>
      <c r="L219" s="130">
        <v>19104</v>
      </c>
      <c r="M219" s="130">
        <v>15070</v>
      </c>
      <c r="N219" s="130">
        <v>12629</v>
      </c>
      <c r="O219" s="176">
        <v>10150</v>
      </c>
      <c r="P219" s="27"/>
      <c r="Q219" s="175">
        <f t="shared" si="105"/>
        <v>41732</v>
      </c>
      <c r="R219" s="130">
        <f t="shared" si="106"/>
        <v>26483</v>
      </c>
      <c r="S219" s="130">
        <f t="shared" si="107"/>
        <v>19104</v>
      </c>
      <c r="T219" s="130">
        <f t="shared" si="108"/>
        <v>15070</v>
      </c>
      <c r="U219" s="130">
        <f t="shared" si="109"/>
        <v>12629</v>
      </c>
      <c r="V219" s="176">
        <f t="shared" si="110"/>
        <v>10150</v>
      </c>
    </row>
    <row r="220" spans="1:22" ht="14" hidden="1" x14ac:dyDescent="0.15">
      <c r="A220" s="25">
        <v>65</v>
      </c>
      <c r="B220" s="26"/>
      <c r="C220" s="73">
        <f t="shared" si="99"/>
        <v>43722</v>
      </c>
      <c r="D220" s="73">
        <f t="shared" si="100"/>
        <v>34621</v>
      </c>
      <c r="E220" s="73">
        <f t="shared" si="101"/>
        <v>24919</v>
      </c>
      <c r="F220" s="73">
        <f t="shared" si="102"/>
        <v>19052</v>
      </c>
      <c r="G220" s="73">
        <f t="shared" si="103"/>
        <v>16850</v>
      </c>
      <c r="H220" s="73">
        <f t="shared" si="104"/>
        <v>14310</v>
      </c>
      <c r="J220" s="175">
        <v>43722</v>
      </c>
      <c r="K220" s="130">
        <v>34621</v>
      </c>
      <c r="L220" s="130">
        <v>24919</v>
      </c>
      <c r="M220" s="130">
        <v>19052</v>
      </c>
      <c r="N220" s="130">
        <v>16850</v>
      </c>
      <c r="O220" s="176">
        <v>14310</v>
      </c>
      <c r="P220" s="27"/>
      <c r="Q220" s="175">
        <f t="shared" si="105"/>
        <v>43722</v>
      </c>
      <c r="R220" s="130">
        <f t="shared" si="106"/>
        <v>34621</v>
      </c>
      <c r="S220" s="130">
        <f t="shared" si="107"/>
        <v>24919</v>
      </c>
      <c r="T220" s="130">
        <f t="shared" si="108"/>
        <v>19052</v>
      </c>
      <c r="U220" s="130">
        <f t="shared" si="109"/>
        <v>16850</v>
      </c>
      <c r="V220" s="176">
        <f t="shared" si="110"/>
        <v>14310</v>
      </c>
    </row>
    <row r="221" spans="1:22" ht="14" hidden="1" x14ac:dyDescent="0.15">
      <c r="A221" s="25">
        <v>66</v>
      </c>
      <c r="B221" s="26"/>
      <c r="C221" s="73">
        <f t="shared" si="99"/>
        <v>45720</v>
      </c>
      <c r="D221" s="73">
        <f t="shared" si="100"/>
        <v>40225</v>
      </c>
      <c r="E221" s="73">
        <f t="shared" si="101"/>
        <v>28942</v>
      </c>
      <c r="F221" s="73">
        <f t="shared" si="102"/>
        <v>22141</v>
      </c>
      <c r="G221" s="73">
        <f t="shared" si="103"/>
        <v>19584</v>
      </c>
      <c r="H221" s="73">
        <f t="shared" si="104"/>
        <v>16626</v>
      </c>
      <c r="J221" s="175">
        <v>45720</v>
      </c>
      <c r="K221" s="130">
        <v>40225</v>
      </c>
      <c r="L221" s="130">
        <v>28942</v>
      </c>
      <c r="M221" s="130">
        <v>22141</v>
      </c>
      <c r="N221" s="130">
        <v>19584</v>
      </c>
      <c r="O221" s="176">
        <v>16626</v>
      </c>
      <c r="P221" s="27"/>
      <c r="Q221" s="175">
        <f t="shared" si="105"/>
        <v>45720</v>
      </c>
      <c r="R221" s="130">
        <f t="shared" si="106"/>
        <v>40225</v>
      </c>
      <c r="S221" s="130">
        <f t="shared" si="107"/>
        <v>28942</v>
      </c>
      <c r="T221" s="130">
        <f t="shared" si="108"/>
        <v>22141</v>
      </c>
      <c r="U221" s="130">
        <f t="shared" si="109"/>
        <v>19584</v>
      </c>
      <c r="V221" s="176">
        <f t="shared" si="110"/>
        <v>16626</v>
      </c>
    </row>
    <row r="222" spans="1:22" ht="14" hidden="1" x14ac:dyDescent="0.15">
      <c r="A222" s="25">
        <v>67</v>
      </c>
      <c r="B222" s="26"/>
      <c r="C222" s="73">
        <f t="shared" si="99"/>
        <v>49919</v>
      </c>
      <c r="D222" s="73">
        <f t="shared" si="100"/>
        <v>43937</v>
      </c>
      <c r="E222" s="73">
        <f t="shared" si="101"/>
        <v>31614</v>
      </c>
      <c r="F222" s="73">
        <f t="shared" si="102"/>
        <v>24175</v>
      </c>
      <c r="G222" s="73">
        <f t="shared" si="103"/>
        <v>21387</v>
      </c>
      <c r="H222" s="73">
        <f t="shared" si="104"/>
        <v>18161</v>
      </c>
      <c r="J222" s="175">
        <v>49919</v>
      </c>
      <c r="K222" s="130">
        <v>43937</v>
      </c>
      <c r="L222" s="130">
        <v>31614</v>
      </c>
      <c r="M222" s="130">
        <v>24175</v>
      </c>
      <c r="N222" s="130">
        <v>21387</v>
      </c>
      <c r="O222" s="176">
        <v>18161</v>
      </c>
      <c r="P222" s="27"/>
      <c r="Q222" s="175">
        <f t="shared" si="105"/>
        <v>49919</v>
      </c>
      <c r="R222" s="130">
        <f t="shared" si="106"/>
        <v>43937</v>
      </c>
      <c r="S222" s="130">
        <f t="shared" si="107"/>
        <v>31614</v>
      </c>
      <c r="T222" s="130">
        <f t="shared" si="108"/>
        <v>24175</v>
      </c>
      <c r="U222" s="130">
        <f t="shared" si="109"/>
        <v>21387</v>
      </c>
      <c r="V222" s="176">
        <f t="shared" si="110"/>
        <v>18161</v>
      </c>
    </row>
    <row r="223" spans="1:22" ht="14" hidden="1" x14ac:dyDescent="0.15">
      <c r="A223" s="25">
        <v>68</v>
      </c>
      <c r="B223" s="26"/>
      <c r="C223" s="73">
        <f t="shared" si="99"/>
        <v>55254</v>
      </c>
      <c r="D223" s="73">
        <f t="shared" si="100"/>
        <v>48652</v>
      </c>
      <c r="E223" s="73">
        <f t="shared" si="101"/>
        <v>35012</v>
      </c>
      <c r="F223" s="73">
        <f t="shared" si="102"/>
        <v>26778</v>
      </c>
      <c r="G223" s="73">
        <f t="shared" si="103"/>
        <v>23692</v>
      </c>
      <c r="H223" s="73">
        <f t="shared" si="104"/>
        <v>20110</v>
      </c>
      <c r="J223" s="175">
        <v>55254</v>
      </c>
      <c r="K223" s="130">
        <v>48652</v>
      </c>
      <c r="L223" s="130">
        <v>35012</v>
      </c>
      <c r="M223" s="130">
        <v>26778</v>
      </c>
      <c r="N223" s="130">
        <v>23692</v>
      </c>
      <c r="O223" s="176">
        <v>20110</v>
      </c>
      <c r="P223" s="27"/>
      <c r="Q223" s="175">
        <f t="shared" si="105"/>
        <v>55254</v>
      </c>
      <c r="R223" s="130">
        <f t="shared" si="106"/>
        <v>48652</v>
      </c>
      <c r="S223" s="130">
        <f t="shared" si="107"/>
        <v>35012</v>
      </c>
      <c r="T223" s="130">
        <f t="shared" si="108"/>
        <v>26778</v>
      </c>
      <c r="U223" s="130">
        <f t="shared" si="109"/>
        <v>23692</v>
      </c>
      <c r="V223" s="176">
        <f t="shared" si="110"/>
        <v>20110</v>
      </c>
    </row>
    <row r="224" spans="1:22" ht="14" hidden="1" x14ac:dyDescent="0.15">
      <c r="A224" s="25">
        <v>69</v>
      </c>
      <c r="B224" s="26"/>
      <c r="C224" s="73">
        <f t="shared" si="99"/>
        <v>60772</v>
      </c>
      <c r="D224" s="73">
        <f t="shared" si="100"/>
        <v>53531</v>
      </c>
      <c r="E224" s="73">
        <f t="shared" si="101"/>
        <v>38516</v>
      </c>
      <c r="F224" s="73">
        <f t="shared" si="102"/>
        <v>29457</v>
      </c>
      <c r="G224" s="73">
        <f t="shared" si="103"/>
        <v>26060</v>
      </c>
      <c r="H224" s="73">
        <f t="shared" si="104"/>
        <v>22134</v>
      </c>
      <c r="J224" s="175">
        <v>60772</v>
      </c>
      <c r="K224" s="130">
        <v>53531</v>
      </c>
      <c r="L224" s="130">
        <v>38516</v>
      </c>
      <c r="M224" s="130">
        <v>29457</v>
      </c>
      <c r="N224" s="130">
        <v>26060</v>
      </c>
      <c r="O224" s="176">
        <v>22134</v>
      </c>
      <c r="P224" s="27"/>
      <c r="Q224" s="175">
        <f t="shared" si="105"/>
        <v>60772</v>
      </c>
      <c r="R224" s="130">
        <f t="shared" si="106"/>
        <v>53531</v>
      </c>
      <c r="S224" s="130">
        <f t="shared" si="107"/>
        <v>38516</v>
      </c>
      <c r="T224" s="130">
        <f t="shared" si="108"/>
        <v>29457</v>
      </c>
      <c r="U224" s="130">
        <f t="shared" si="109"/>
        <v>26060</v>
      </c>
      <c r="V224" s="176">
        <f t="shared" si="110"/>
        <v>22134</v>
      </c>
    </row>
    <row r="225" spans="1:22" ht="14" hidden="1" x14ac:dyDescent="0.15">
      <c r="A225" s="25">
        <v>70</v>
      </c>
      <c r="B225" s="26"/>
      <c r="C225" s="73">
        <f t="shared" si="99"/>
        <v>71926</v>
      </c>
      <c r="D225" s="73">
        <f t="shared" si="100"/>
        <v>65881</v>
      </c>
      <c r="E225" s="73">
        <f t="shared" si="101"/>
        <v>46906</v>
      </c>
      <c r="F225" s="73">
        <f t="shared" si="102"/>
        <v>34683</v>
      </c>
      <c r="G225" s="73">
        <f t="shared" si="103"/>
        <v>30375</v>
      </c>
      <c r="H225" s="73">
        <f t="shared" si="104"/>
        <v>26032</v>
      </c>
      <c r="J225" s="175">
        <v>71926</v>
      </c>
      <c r="K225" s="130">
        <v>65881</v>
      </c>
      <c r="L225" s="130">
        <v>46906</v>
      </c>
      <c r="M225" s="130">
        <v>34683</v>
      </c>
      <c r="N225" s="130">
        <v>30375</v>
      </c>
      <c r="O225" s="176">
        <v>26032</v>
      </c>
      <c r="P225" s="27"/>
      <c r="Q225" s="175">
        <f t="shared" si="105"/>
        <v>71926</v>
      </c>
      <c r="R225" s="130">
        <f t="shared" si="106"/>
        <v>65881</v>
      </c>
      <c r="S225" s="130">
        <f t="shared" si="107"/>
        <v>46906</v>
      </c>
      <c r="T225" s="130">
        <f t="shared" si="108"/>
        <v>34683</v>
      </c>
      <c r="U225" s="130">
        <f t="shared" si="109"/>
        <v>30375</v>
      </c>
      <c r="V225" s="176">
        <f t="shared" si="110"/>
        <v>26032</v>
      </c>
    </row>
    <row r="226" spans="1:22" ht="14" hidden="1" x14ac:dyDescent="0.15">
      <c r="A226" s="25">
        <v>71</v>
      </c>
      <c r="B226" s="26"/>
      <c r="C226" s="73">
        <f t="shared" si="99"/>
        <v>74748</v>
      </c>
      <c r="D226" s="73">
        <f t="shared" si="100"/>
        <v>68468</v>
      </c>
      <c r="E226" s="73">
        <f t="shared" si="101"/>
        <v>48752</v>
      </c>
      <c r="F226" s="73">
        <f t="shared" si="102"/>
        <v>36038</v>
      </c>
      <c r="G226" s="73">
        <f t="shared" si="103"/>
        <v>31567</v>
      </c>
      <c r="H226" s="73">
        <f t="shared" si="104"/>
        <v>27056</v>
      </c>
      <c r="J226" s="175">
        <v>74748</v>
      </c>
      <c r="K226" s="130">
        <v>68468</v>
      </c>
      <c r="L226" s="130">
        <v>48752</v>
      </c>
      <c r="M226" s="130">
        <v>36038</v>
      </c>
      <c r="N226" s="130">
        <v>31567</v>
      </c>
      <c r="O226" s="176">
        <v>27056</v>
      </c>
      <c r="P226" s="27"/>
      <c r="Q226" s="175">
        <f t="shared" si="105"/>
        <v>74748</v>
      </c>
      <c r="R226" s="130">
        <f t="shared" si="106"/>
        <v>68468</v>
      </c>
      <c r="S226" s="130">
        <f t="shared" si="107"/>
        <v>48752</v>
      </c>
      <c r="T226" s="130">
        <f t="shared" si="108"/>
        <v>36038</v>
      </c>
      <c r="U226" s="130">
        <f t="shared" si="109"/>
        <v>31567</v>
      </c>
      <c r="V226" s="176">
        <f t="shared" si="110"/>
        <v>27056</v>
      </c>
    </row>
    <row r="227" spans="1:22" ht="14" hidden="1" x14ac:dyDescent="0.15">
      <c r="A227" s="25">
        <v>72</v>
      </c>
      <c r="B227" s="26"/>
      <c r="C227" s="73">
        <f t="shared" si="99"/>
        <v>76854</v>
      </c>
      <c r="D227" s="73">
        <f t="shared" si="100"/>
        <v>70399</v>
      </c>
      <c r="E227" s="73">
        <f t="shared" si="101"/>
        <v>50126</v>
      </c>
      <c r="F227" s="73">
        <f t="shared" si="102"/>
        <v>37065</v>
      </c>
      <c r="G227" s="73">
        <f t="shared" si="103"/>
        <v>32455</v>
      </c>
      <c r="H227" s="73">
        <f t="shared" si="104"/>
        <v>27820</v>
      </c>
      <c r="J227" s="175">
        <v>76854</v>
      </c>
      <c r="K227" s="130">
        <v>70399</v>
      </c>
      <c r="L227" s="130">
        <v>50126</v>
      </c>
      <c r="M227" s="130">
        <v>37065</v>
      </c>
      <c r="N227" s="130">
        <v>32455</v>
      </c>
      <c r="O227" s="176">
        <v>27820</v>
      </c>
      <c r="P227" s="27"/>
      <c r="Q227" s="175">
        <f t="shared" si="105"/>
        <v>76854</v>
      </c>
      <c r="R227" s="130">
        <f t="shared" si="106"/>
        <v>70399</v>
      </c>
      <c r="S227" s="130">
        <f t="shared" si="107"/>
        <v>50126</v>
      </c>
      <c r="T227" s="130">
        <f t="shared" si="108"/>
        <v>37065</v>
      </c>
      <c r="U227" s="130">
        <f t="shared" si="109"/>
        <v>32455</v>
      </c>
      <c r="V227" s="176">
        <f t="shared" si="110"/>
        <v>27820</v>
      </c>
    </row>
    <row r="228" spans="1:22" ht="14" hidden="1" x14ac:dyDescent="0.15">
      <c r="A228" s="25">
        <v>73</v>
      </c>
      <c r="B228" s="26"/>
      <c r="C228" s="73">
        <f t="shared" si="99"/>
        <v>79676</v>
      </c>
      <c r="D228" s="73">
        <f t="shared" si="100"/>
        <v>72992</v>
      </c>
      <c r="E228" s="73">
        <f t="shared" si="101"/>
        <v>51968</v>
      </c>
      <c r="F228" s="73">
        <f t="shared" si="102"/>
        <v>38428</v>
      </c>
      <c r="G228" s="73">
        <f t="shared" si="103"/>
        <v>33646</v>
      </c>
      <c r="H228" s="73">
        <f t="shared" si="104"/>
        <v>28847</v>
      </c>
      <c r="J228" s="175">
        <v>79676</v>
      </c>
      <c r="K228" s="130">
        <v>72992</v>
      </c>
      <c r="L228" s="130">
        <v>51968</v>
      </c>
      <c r="M228" s="130">
        <v>38428</v>
      </c>
      <c r="N228" s="130">
        <v>33646</v>
      </c>
      <c r="O228" s="176">
        <v>28847</v>
      </c>
      <c r="P228" s="27"/>
      <c r="Q228" s="175">
        <f t="shared" si="105"/>
        <v>79676</v>
      </c>
      <c r="R228" s="130">
        <f t="shared" si="106"/>
        <v>72992</v>
      </c>
      <c r="S228" s="130">
        <f t="shared" si="107"/>
        <v>51968</v>
      </c>
      <c r="T228" s="130">
        <f t="shared" si="108"/>
        <v>38428</v>
      </c>
      <c r="U228" s="130">
        <f t="shared" si="109"/>
        <v>33646</v>
      </c>
      <c r="V228" s="176">
        <f t="shared" si="110"/>
        <v>28847</v>
      </c>
    </row>
    <row r="229" spans="1:22" ht="14" hidden="1" x14ac:dyDescent="0.15">
      <c r="A229" s="25">
        <v>74</v>
      </c>
      <c r="B229" s="26"/>
      <c r="C229" s="73">
        <f t="shared" si="99"/>
        <v>81087</v>
      </c>
      <c r="D229" s="73">
        <f t="shared" si="100"/>
        <v>74277</v>
      </c>
      <c r="E229" s="73">
        <f t="shared" si="101"/>
        <v>52887</v>
      </c>
      <c r="F229" s="73">
        <f t="shared" si="102"/>
        <v>39107</v>
      </c>
      <c r="G229" s="73">
        <f t="shared" si="103"/>
        <v>34248</v>
      </c>
      <c r="H229" s="73">
        <f t="shared" si="104"/>
        <v>29351</v>
      </c>
      <c r="J229" s="175">
        <v>81087</v>
      </c>
      <c r="K229" s="130">
        <v>74277</v>
      </c>
      <c r="L229" s="130">
        <v>52887</v>
      </c>
      <c r="M229" s="130">
        <v>39107</v>
      </c>
      <c r="N229" s="130">
        <v>34248</v>
      </c>
      <c r="O229" s="176">
        <v>29351</v>
      </c>
      <c r="P229" s="27"/>
      <c r="Q229" s="175">
        <f t="shared" si="105"/>
        <v>81087</v>
      </c>
      <c r="R229" s="130">
        <f t="shared" si="106"/>
        <v>74277</v>
      </c>
      <c r="S229" s="130">
        <f t="shared" si="107"/>
        <v>52887</v>
      </c>
      <c r="T229" s="130">
        <f t="shared" si="108"/>
        <v>39107</v>
      </c>
      <c r="U229" s="130">
        <f t="shared" si="109"/>
        <v>34248</v>
      </c>
      <c r="V229" s="176">
        <f t="shared" si="110"/>
        <v>29351</v>
      </c>
    </row>
    <row r="230" spans="1:22" ht="14" hidden="1" x14ac:dyDescent="0.15">
      <c r="A230" s="25">
        <v>75</v>
      </c>
      <c r="B230" s="26" t="s">
        <v>12</v>
      </c>
      <c r="C230" s="73">
        <f t="shared" si="99"/>
        <v>84607</v>
      </c>
      <c r="D230" s="73">
        <f t="shared" si="100"/>
        <v>77509</v>
      </c>
      <c r="E230" s="73">
        <f t="shared" si="101"/>
        <v>55191</v>
      </c>
      <c r="F230" s="73">
        <f t="shared" si="102"/>
        <v>40806</v>
      </c>
      <c r="G230" s="73">
        <f t="shared" si="103"/>
        <v>35739</v>
      </c>
      <c r="H230" s="73">
        <f t="shared" si="104"/>
        <v>30630</v>
      </c>
      <c r="J230" s="175">
        <v>84607</v>
      </c>
      <c r="K230" s="130">
        <v>77509</v>
      </c>
      <c r="L230" s="130">
        <v>55191</v>
      </c>
      <c r="M230" s="130">
        <v>40806</v>
      </c>
      <c r="N230" s="130">
        <v>35739</v>
      </c>
      <c r="O230" s="176">
        <v>30630</v>
      </c>
      <c r="P230" s="27"/>
      <c r="Q230" s="175">
        <f t="shared" si="105"/>
        <v>84607</v>
      </c>
      <c r="R230" s="130">
        <f t="shared" si="106"/>
        <v>77509</v>
      </c>
      <c r="S230" s="130">
        <f t="shared" si="107"/>
        <v>55191</v>
      </c>
      <c r="T230" s="130">
        <f t="shared" si="108"/>
        <v>40806</v>
      </c>
      <c r="U230" s="130">
        <f t="shared" si="109"/>
        <v>35739</v>
      </c>
      <c r="V230" s="176">
        <f t="shared" si="110"/>
        <v>30630</v>
      </c>
    </row>
    <row r="231" spans="1:22" ht="14" hidden="1" x14ac:dyDescent="0.15">
      <c r="A231" s="25">
        <v>1</v>
      </c>
      <c r="B231" s="26" t="s">
        <v>13</v>
      </c>
      <c r="C231" s="73">
        <f t="shared" si="99"/>
        <v>4173</v>
      </c>
      <c r="D231" s="73">
        <f t="shared" si="100"/>
        <v>2613</v>
      </c>
      <c r="E231" s="73">
        <f t="shared" si="101"/>
        <v>1952</v>
      </c>
      <c r="F231" s="73">
        <f t="shared" si="102"/>
        <v>1524</v>
      </c>
      <c r="G231" s="73">
        <f t="shared" si="103"/>
        <v>1252</v>
      </c>
      <c r="H231" s="73">
        <f t="shared" si="104"/>
        <v>923</v>
      </c>
      <c r="J231" s="175">
        <v>4173</v>
      </c>
      <c r="K231" s="130">
        <v>2613</v>
      </c>
      <c r="L231" s="130">
        <v>1952</v>
      </c>
      <c r="M231" s="130">
        <v>1524</v>
      </c>
      <c r="N231" s="130">
        <v>1252</v>
      </c>
      <c r="O231" s="176">
        <v>923</v>
      </c>
      <c r="P231" s="27"/>
      <c r="Q231" s="175">
        <f>J231*$P$4</f>
        <v>4173</v>
      </c>
      <c r="R231" s="175">
        <f t="shared" ref="R231:V231" si="111">K231*$P$4</f>
        <v>2613</v>
      </c>
      <c r="S231" s="175">
        <f t="shared" si="111"/>
        <v>1952</v>
      </c>
      <c r="T231" s="175">
        <f t="shared" si="111"/>
        <v>1524</v>
      </c>
      <c r="U231" s="175">
        <f t="shared" si="111"/>
        <v>1252</v>
      </c>
      <c r="V231" s="175">
        <f t="shared" si="111"/>
        <v>923</v>
      </c>
    </row>
    <row r="232" spans="1:22" ht="14" hidden="1" x14ac:dyDescent="0.15">
      <c r="A232" s="25">
        <v>2</v>
      </c>
      <c r="B232" s="26" t="s">
        <v>1</v>
      </c>
      <c r="C232" s="73">
        <f t="shared" si="99"/>
        <v>6556</v>
      </c>
      <c r="D232" s="73">
        <f t="shared" si="100"/>
        <v>4152</v>
      </c>
      <c r="E232" s="73">
        <f t="shared" si="101"/>
        <v>3092</v>
      </c>
      <c r="F232" s="73">
        <f t="shared" si="102"/>
        <v>2418</v>
      </c>
      <c r="G232" s="73">
        <f t="shared" si="103"/>
        <v>1983</v>
      </c>
      <c r="H232" s="73">
        <f t="shared" si="104"/>
        <v>1472</v>
      </c>
      <c r="J232" s="175">
        <v>6556</v>
      </c>
      <c r="K232" s="130">
        <v>4152</v>
      </c>
      <c r="L232" s="130">
        <v>3092</v>
      </c>
      <c r="M232" s="130">
        <v>2418</v>
      </c>
      <c r="N232" s="130">
        <v>1983</v>
      </c>
      <c r="O232" s="176">
        <v>1472</v>
      </c>
      <c r="P232" s="27"/>
      <c r="Q232" s="175">
        <f t="shared" ref="Q232:Q233" si="112">J232*$P$4</f>
        <v>6556</v>
      </c>
      <c r="R232" s="175">
        <f t="shared" ref="R232:R233" si="113">K232*$P$4</f>
        <v>4152</v>
      </c>
      <c r="S232" s="175">
        <f t="shared" ref="S232:S233" si="114">L232*$P$4</f>
        <v>3092</v>
      </c>
      <c r="T232" s="175">
        <f t="shared" ref="T232:T233" si="115">M232*$P$4</f>
        <v>2418</v>
      </c>
      <c r="U232" s="175">
        <f t="shared" ref="U232:U233" si="116">N232*$P$4</f>
        <v>1983</v>
      </c>
      <c r="V232" s="175">
        <f t="shared" ref="V232:V233" si="117">O232*$P$4</f>
        <v>1472</v>
      </c>
    </row>
    <row r="233" spans="1:22" ht="14" hidden="1" x14ac:dyDescent="0.15">
      <c r="A233" s="25">
        <v>3</v>
      </c>
      <c r="B233" s="26" t="s">
        <v>14</v>
      </c>
      <c r="C233" s="73">
        <f t="shared" si="99"/>
        <v>9542</v>
      </c>
      <c r="D233" s="73">
        <f t="shared" si="100"/>
        <v>6081</v>
      </c>
      <c r="E233" s="73">
        <f t="shared" si="101"/>
        <v>4538</v>
      </c>
      <c r="F233" s="73">
        <f t="shared" si="102"/>
        <v>3540</v>
      </c>
      <c r="G233" s="73">
        <f t="shared" si="103"/>
        <v>2906</v>
      </c>
      <c r="H233" s="73">
        <f t="shared" si="104"/>
        <v>2153</v>
      </c>
      <c r="J233" s="177">
        <v>9542</v>
      </c>
      <c r="K233" s="178">
        <v>6081</v>
      </c>
      <c r="L233" s="178">
        <v>4538</v>
      </c>
      <c r="M233" s="178">
        <v>3540</v>
      </c>
      <c r="N233" s="178">
        <v>2906</v>
      </c>
      <c r="O233" s="179">
        <v>2153</v>
      </c>
      <c r="Q233" s="175">
        <f t="shared" si="112"/>
        <v>9542</v>
      </c>
      <c r="R233" s="175">
        <f t="shared" si="113"/>
        <v>6081</v>
      </c>
      <c r="S233" s="175">
        <f t="shared" si="114"/>
        <v>4538</v>
      </c>
      <c r="T233" s="175">
        <f t="shared" si="115"/>
        <v>3540</v>
      </c>
      <c r="U233" s="175">
        <f t="shared" si="116"/>
        <v>2906</v>
      </c>
      <c r="V233" s="175">
        <f t="shared" si="117"/>
        <v>2153</v>
      </c>
    </row>
    <row r="234" spans="1:22" hidden="1" x14ac:dyDescent="0.15">
      <c r="A234" s="25">
        <v>1</v>
      </c>
      <c r="B234" s="26" t="s">
        <v>3</v>
      </c>
      <c r="C234" s="28">
        <v>0</v>
      </c>
      <c r="D234" s="28">
        <v>0</v>
      </c>
      <c r="E234" s="28">
        <v>0</v>
      </c>
      <c r="F234" s="28">
        <v>258.61500000000001</v>
      </c>
      <c r="G234" s="28">
        <v>258.61500000000001</v>
      </c>
      <c r="H234" s="29">
        <v>258.61500000000001</v>
      </c>
      <c r="J234" s="27"/>
      <c r="K234" s="27"/>
      <c r="L234" s="27"/>
      <c r="M234" s="27"/>
      <c r="N234" s="27"/>
      <c r="O234" s="27"/>
    </row>
    <row r="235" spans="1:22" hidden="1" x14ac:dyDescent="0.15">
      <c r="A235" s="25">
        <v>1</v>
      </c>
      <c r="B235" s="26" t="s">
        <v>2</v>
      </c>
      <c r="C235" s="28">
        <v>0</v>
      </c>
      <c r="D235" s="28">
        <v>0</v>
      </c>
      <c r="E235" s="28">
        <v>0</v>
      </c>
      <c r="F235" s="28">
        <v>0</v>
      </c>
      <c r="G235" s="28">
        <v>0</v>
      </c>
      <c r="H235" s="29">
        <v>0</v>
      </c>
      <c r="J235" s="27"/>
      <c r="K235" s="27"/>
      <c r="L235" s="27"/>
      <c r="M235" s="27"/>
      <c r="N235" s="27"/>
      <c r="O235" s="27"/>
    </row>
    <row r="236" spans="1:22" hidden="1" x14ac:dyDescent="0.15">
      <c r="A236" s="25"/>
      <c r="H236" s="30"/>
    </row>
    <row r="237" spans="1:22" ht="18" hidden="1" x14ac:dyDescent="0.2">
      <c r="A237" s="280" t="s">
        <v>34</v>
      </c>
      <c r="B237" s="281"/>
      <c r="C237" s="281"/>
      <c r="D237" s="281"/>
      <c r="E237" s="281"/>
      <c r="F237" s="281"/>
      <c r="G237" s="281"/>
      <c r="H237" s="282"/>
    </row>
    <row r="238" spans="1:22" hidden="1" x14ac:dyDescent="0.15">
      <c r="A238" s="283" t="s">
        <v>0</v>
      </c>
      <c r="B238" s="284"/>
      <c r="C238" s="284"/>
      <c r="D238" s="284"/>
      <c r="E238" s="284"/>
      <c r="F238" s="284"/>
      <c r="G238" s="284"/>
      <c r="H238" s="22"/>
    </row>
    <row r="239" spans="1:22" hidden="1" x14ac:dyDescent="0.15">
      <c r="A239" s="25" t="s">
        <v>4</v>
      </c>
      <c r="B239" s="16" t="s">
        <v>4</v>
      </c>
      <c r="C239" s="21" t="s">
        <v>52</v>
      </c>
      <c r="D239" s="21" t="s">
        <v>53</v>
      </c>
      <c r="E239" s="21" t="s">
        <v>54</v>
      </c>
      <c r="F239" s="21" t="s">
        <v>55</v>
      </c>
      <c r="G239" s="21" t="s">
        <v>56</v>
      </c>
      <c r="H239" s="22" t="s">
        <v>57</v>
      </c>
    </row>
    <row r="240" spans="1:22" hidden="1" x14ac:dyDescent="0.15">
      <c r="A240" s="25">
        <v>18</v>
      </c>
      <c r="B240" s="26" t="s">
        <v>147</v>
      </c>
      <c r="C240" s="70">
        <f>C207*$L$2</f>
        <v>6546.56</v>
      </c>
      <c r="D240" s="70">
        <f t="shared" ref="D240:H240" si="118">D207*$L$2</f>
        <v>3980.8300000000004</v>
      </c>
      <c r="E240" s="70">
        <f t="shared" si="118"/>
        <v>2788.86</v>
      </c>
      <c r="F240" s="70">
        <f t="shared" si="118"/>
        <v>1976.3700000000001</v>
      </c>
      <c r="G240" s="70">
        <f t="shared" si="118"/>
        <v>1362.1000000000001</v>
      </c>
      <c r="H240" s="70">
        <f t="shared" si="118"/>
        <v>1038.27</v>
      </c>
      <c r="I240" s="70"/>
      <c r="J240" s="70"/>
      <c r="K240" s="70"/>
      <c r="L240" s="70"/>
      <c r="M240" s="70"/>
      <c r="N240" s="70"/>
      <c r="O240" s="27"/>
      <c r="P240" s="27"/>
      <c r="Q240" s="27"/>
      <c r="R240" s="27"/>
      <c r="S240" s="27"/>
    </row>
    <row r="241" spans="1:19" hidden="1" x14ac:dyDescent="0.15">
      <c r="A241" s="25">
        <v>25</v>
      </c>
      <c r="B241" s="26" t="s">
        <v>5</v>
      </c>
      <c r="C241" s="70">
        <f t="shared" ref="C241:H266" si="119">C208*$L$2</f>
        <v>6869.8600000000006</v>
      </c>
      <c r="D241" s="70">
        <f t="shared" si="119"/>
        <v>4177.46</v>
      </c>
      <c r="E241" s="70">
        <f t="shared" si="119"/>
        <v>3083.01</v>
      </c>
      <c r="F241" s="70">
        <f t="shared" si="119"/>
        <v>2187.84</v>
      </c>
      <c r="G241" s="70">
        <f t="shared" si="119"/>
        <v>1509.44</v>
      </c>
      <c r="H241" s="70">
        <f t="shared" si="119"/>
        <v>1149.5700000000002</v>
      </c>
      <c r="I241" s="70"/>
      <c r="J241" s="70"/>
      <c r="K241" s="70"/>
      <c r="L241" s="70"/>
      <c r="M241" s="70"/>
      <c r="N241" s="70"/>
      <c r="O241" s="27"/>
      <c r="P241" s="27"/>
      <c r="Q241" s="27"/>
      <c r="R241" s="27"/>
      <c r="S241" s="27"/>
    </row>
    <row r="242" spans="1:19" hidden="1" x14ac:dyDescent="0.15">
      <c r="A242" s="25">
        <v>30</v>
      </c>
      <c r="B242" s="26" t="s">
        <v>6</v>
      </c>
      <c r="C242" s="70">
        <f t="shared" si="119"/>
        <v>7166.6600000000008</v>
      </c>
      <c r="D242" s="70">
        <f t="shared" si="119"/>
        <v>4365.08</v>
      </c>
      <c r="E242" s="70">
        <f t="shared" si="119"/>
        <v>3300.31</v>
      </c>
      <c r="F242" s="70">
        <f t="shared" si="119"/>
        <v>2459.2000000000003</v>
      </c>
      <c r="G242" s="70">
        <f t="shared" si="119"/>
        <v>1831.15</v>
      </c>
      <c r="H242" s="70">
        <f t="shared" si="119"/>
        <v>1392.3100000000002</v>
      </c>
      <c r="I242" s="70"/>
      <c r="J242" s="70"/>
      <c r="K242" s="70"/>
      <c r="L242" s="70"/>
      <c r="M242" s="70"/>
      <c r="N242" s="70"/>
      <c r="O242" s="27"/>
      <c r="P242" s="27"/>
      <c r="Q242" s="27"/>
      <c r="R242" s="27"/>
      <c r="S242" s="27"/>
    </row>
    <row r="243" spans="1:19" hidden="1" x14ac:dyDescent="0.15">
      <c r="A243" s="25">
        <v>35</v>
      </c>
      <c r="B243" s="26" t="s">
        <v>7</v>
      </c>
      <c r="C243" s="70">
        <f t="shared" si="119"/>
        <v>8013.6</v>
      </c>
      <c r="D243" s="70">
        <f t="shared" si="119"/>
        <v>4886.6000000000004</v>
      </c>
      <c r="E243" s="70">
        <f t="shared" si="119"/>
        <v>3695.1600000000003</v>
      </c>
      <c r="F243" s="70">
        <f t="shared" si="119"/>
        <v>2752.82</v>
      </c>
      <c r="G243" s="70">
        <f t="shared" si="119"/>
        <v>2047.92</v>
      </c>
      <c r="H243" s="70">
        <f t="shared" si="119"/>
        <v>1560.8500000000001</v>
      </c>
      <c r="I243" s="70"/>
      <c r="J243" s="70"/>
      <c r="K243" s="70"/>
      <c r="L243" s="70"/>
      <c r="M243" s="70"/>
      <c r="N243" s="70"/>
      <c r="O243" s="27"/>
      <c r="P243" s="27"/>
      <c r="Q243" s="27"/>
      <c r="R243" s="27"/>
      <c r="S243" s="27"/>
    </row>
    <row r="244" spans="1:19" hidden="1" x14ac:dyDescent="0.15">
      <c r="A244" s="25">
        <v>40</v>
      </c>
      <c r="B244" s="26" t="s">
        <v>8</v>
      </c>
      <c r="C244" s="70">
        <f t="shared" si="119"/>
        <v>9381.5300000000007</v>
      </c>
      <c r="D244" s="70">
        <f t="shared" si="119"/>
        <v>5849.08</v>
      </c>
      <c r="E244" s="70">
        <f t="shared" si="119"/>
        <v>4189.12</v>
      </c>
      <c r="F244" s="70">
        <f t="shared" si="119"/>
        <v>3166.75</v>
      </c>
      <c r="G244" s="70">
        <f t="shared" si="119"/>
        <v>2332.5300000000002</v>
      </c>
      <c r="H244" s="70">
        <f t="shared" si="119"/>
        <v>1782.39</v>
      </c>
      <c r="I244" s="70"/>
      <c r="J244" s="70"/>
      <c r="K244" s="70"/>
      <c r="L244" s="70"/>
      <c r="M244" s="70"/>
      <c r="N244" s="70"/>
      <c r="O244" s="27"/>
      <c r="P244" s="27"/>
      <c r="Q244" s="27"/>
      <c r="R244" s="27"/>
      <c r="S244" s="27"/>
    </row>
    <row r="245" spans="1:19" hidden="1" x14ac:dyDescent="0.15">
      <c r="A245" s="25">
        <v>45</v>
      </c>
      <c r="B245" s="26" t="s">
        <v>9</v>
      </c>
      <c r="C245" s="70">
        <f t="shared" si="119"/>
        <v>10475.450000000001</v>
      </c>
      <c r="D245" s="70">
        <f t="shared" si="119"/>
        <v>6534.37</v>
      </c>
      <c r="E245" s="70">
        <f t="shared" si="119"/>
        <v>4678.84</v>
      </c>
      <c r="F245" s="70">
        <f t="shared" si="119"/>
        <v>3539.34</v>
      </c>
      <c r="G245" s="70">
        <f t="shared" si="119"/>
        <v>2610.25</v>
      </c>
      <c r="H245" s="70">
        <f t="shared" si="119"/>
        <v>1991.74</v>
      </c>
      <c r="I245" s="70"/>
      <c r="J245" s="70"/>
      <c r="K245" s="70"/>
      <c r="L245" s="70"/>
      <c r="M245" s="70"/>
      <c r="N245" s="70"/>
      <c r="O245" s="27"/>
      <c r="P245" s="27"/>
      <c r="Q245" s="27"/>
      <c r="R245" s="27"/>
      <c r="S245" s="27"/>
    </row>
    <row r="246" spans="1:19" hidden="1" x14ac:dyDescent="0.15">
      <c r="A246" s="25">
        <v>50</v>
      </c>
      <c r="B246" s="26" t="s">
        <v>10</v>
      </c>
      <c r="C246" s="70">
        <f t="shared" si="119"/>
        <v>14280.320000000002</v>
      </c>
      <c r="D246" s="70">
        <f t="shared" si="119"/>
        <v>8817.61</v>
      </c>
      <c r="E246" s="70">
        <f t="shared" si="119"/>
        <v>6374.31</v>
      </c>
      <c r="F246" s="70">
        <f t="shared" si="119"/>
        <v>4798.62</v>
      </c>
      <c r="G246" s="70">
        <f t="shared" si="119"/>
        <v>3846.7400000000002</v>
      </c>
      <c r="H246" s="70">
        <f t="shared" si="119"/>
        <v>2937.79</v>
      </c>
      <c r="I246" s="70"/>
      <c r="J246" s="70"/>
      <c r="K246" s="70"/>
      <c r="L246" s="70"/>
      <c r="M246" s="70"/>
      <c r="N246" s="70"/>
      <c r="O246" s="27"/>
      <c r="P246" s="27"/>
      <c r="Q246" s="27"/>
      <c r="R246" s="27"/>
      <c r="S246" s="27"/>
    </row>
    <row r="247" spans="1:19" hidden="1" x14ac:dyDescent="0.15">
      <c r="A247" s="25">
        <v>55</v>
      </c>
      <c r="B247" s="26" t="s">
        <v>11</v>
      </c>
      <c r="C247" s="70">
        <f t="shared" si="119"/>
        <v>15187.150000000001</v>
      </c>
      <c r="D247" s="70">
        <f t="shared" si="119"/>
        <v>9384.7100000000009</v>
      </c>
      <c r="E247" s="70">
        <f t="shared" si="119"/>
        <v>6782.4100000000008</v>
      </c>
      <c r="F247" s="70">
        <f t="shared" si="119"/>
        <v>5103.9000000000005</v>
      </c>
      <c r="G247" s="70">
        <f t="shared" si="119"/>
        <v>4092.13</v>
      </c>
      <c r="H247" s="70">
        <f t="shared" si="119"/>
        <v>3127.53</v>
      </c>
      <c r="I247" s="70"/>
      <c r="J247" s="70"/>
      <c r="K247" s="70"/>
      <c r="L247" s="70"/>
      <c r="M247" s="70"/>
      <c r="N247" s="70"/>
      <c r="O247" s="27"/>
      <c r="P247" s="27"/>
      <c r="Q247" s="27"/>
      <c r="R247" s="27"/>
      <c r="S247" s="27"/>
    </row>
    <row r="248" spans="1:19" hidden="1" x14ac:dyDescent="0.15">
      <c r="A248" s="25">
        <v>60</v>
      </c>
      <c r="B248" s="26"/>
      <c r="C248" s="70">
        <f t="shared" si="119"/>
        <v>16119.95</v>
      </c>
      <c r="D248" s="70">
        <f t="shared" si="119"/>
        <v>10214.69</v>
      </c>
      <c r="E248" s="70">
        <f t="shared" si="119"/>
        <v>7365.4100000000008</v>
      </c>
      <c r="F248" s="70">
        <f t="shared" si="119"/>
        <v>5808.8</v>
      </c>
      <c r="G248" s="70">
        <f t="shared" si="119"/>
        <v>4870.7</v>
      </c>
      <c r="H248" s="70">
        <f t="shared" si="119"/>
        <v>3912.46</v>
      </c>
      <c r="I248" s="70"/>
      <c r="J248" s="70"/>
      <c r="K248" s="70"/>
      <c r="L248" s="70"/>
      <c r="M248" s="70"/>
      <c r="N248" s="70"/>
      <c r="O248" s="27"/>
      <c r="P248" s="27"/>
      <c r="Q248" s="27"/>
      <c r="R248" s="27"/>
      <c r="S248" s="27"/>
    </row>
    <row r="249" spans="1:19" hidden="1" x14ac:dyDescent="0.15">
      <c r="A249" s="25">
        <v>61</v>
      </c>
      <c r="B249" s="26"/>
      <c r="C249" s="70">
        <f t="shared" si="119"/>
        <v>17585.400000000001</v>
      </c>
      <c r="D249" s="70">
        <f t="shared" si="119"/>
        <v>11148.02</v>
      </c>
      <c r="E249" s="70">
        <f t="shared" si="119"/>
        <v>8035.8600000000006</v>
      </c>
      <c r="F249" s="70">
        <f t="shared" si="119"/>
        <v>6339.8600000000006</v>
      </c>
      <c r="G249" s="70">
        <f t="shared" si="119"/>
        <v>5313.7800000000007</v>
      </c>
      <c r="H249" s="70">
        <f t="shared" si="119"/>
        <v>4267.0300000000007</v>
      </c>
      <c r="I249" s="70"/>
      <c r="J249" s="70"/>
      <c r="K249" s="70"/>
      <c r="L249" s="70"/>
      <c r="M249" s="70"/>
      <c r="N249" s="70"/>
      <c r="O249" s="27"/>
      <c r="P249" s="27"/>
      <c r="Q249" s="27"/>
      <c r="R249" s="27"/>
      <c r="S249" s="27"/>
    </row>
    <row r="250" spans="1:19" hidden="1" x14ac:dyDescent="0.15">
      <c r="A250" s="25">
        <v>62</v>
      </c>
      <c r="B250" s="26"/>
      <c r="C250" s="70">
        <f t="shared" si="119"/>
        <v>19244.830000000002</v>
      </c>
      <c r="D250" s="70">
        <f t="shared" si="119"/>
        <v>12206.43</v>
      </c>
      <c r="E250" s="70">
        <f t="shared" si="119"/>
        <v>8798</v>
      </c>
      <c r="F250" s="70">
        <f t="shared" si="119"/>
        <v>6941.9400000000005</v>
      </c>
      <c r="G250" s="70">
        <f t="shared" si="119"/>
        <v>5820.9900000000007</v>
      </c>
      <c r="H250" s="70">
        <f t="shared" si="119"/>
        <v>4675.13</v>
      </c>
      <c r="I250" s="70"/>
      <c r="J250" s="70"/>
      <c r="K250" s="70"/>
      <c r="L250" s="70"/>
      <c r="M250" s="70"/>
      <c r="N250" s="70"/>
      <c r="O250" s="27"/>
      <c r="P250" s="27"/>
      <c r="Q250" s="27"/>
      <c r="R250" s="27"/>
      <c r="S250" s="27"/>
    </row>
    <row r="251" spans="1:19" hidden="1" x14ac:dyDescent="0.15">
      <c r="A251" s="25">
        <v>63</v>
      </c>
      <c r="B251" s="26"/>
      <c r="C251" s="70">
        <f t="shared" si="119"/>
        <v>20451.64</v>
      </c>
      <c r="D251" s="70">
        <f t="shared" si="119"/>
        <v>12975.99</v>
      </c>
      <c r="E251" s="70">
        <f t="shared" si="119"/>
        <v>9357.68</v>
      </c>
      <c r="F251" s="70">
        <f t="shared" si="119"/>
        <v>7379.1900000000005</v>
      </c>
      <c r="G251" s="70">
        <f t="shared" si="119"/>
        <v>6188.81</v>
      </c>
      <c r="H251" s="70">
        <f t="shared" si="119"/>
        <v>4969.2800000000007</v>
      </c>
      <c r="I251" s="70"/>
      <c r="J251" s="70"/>
      <c r="K251" s="70"/>
      <c r="L251" s="70"/>
      <c r="M251" s="70"/>
      <c r="N251" s="70"/>
      <c r="O251" s="27"/>
      <c r="P251" s="27"/>
      <c r="Q251" s="27"/>
      <c r="R251" s="27"/>
      <c r="S251" s="27"/>
    </row>
    <row r="252" spans="1:19" hidden="1" x14ac:dyDescent="0.15">
      <c r="A252" s="25">
        <v>64</v>
      </c>
      <c r="B252" s="26"/>
      <c r="C252" s="70">
        <f t="shared" si="119"/>
        <v>22117.960000000003</v>
      </c>
      <c r="D252" s="70">
        <f t="shared" si="119"/>
        <v>14035.990000000002</v>
      </c>
      <c r="E252" s="70">
        <f t="shared" si="119"/>
        <v>10125.120000000001</v>
      </c>
      <c r="F252" s="70">
        <f t="shared" si="119"/>
        <v>7987.1</v>
      </c>
      <c r="G252" s="70">
        <f t="shared" si="119"/>
        <v>6693.37</v>
      </c>
      <c r="H252" s="70">
        <f t="shared" si="119"/>
        <v>5379.5</v>
      </c>
      <c r="I252" s="70"/>
      <c r="J252" s="70"/>
      <c r="K252" s="70"/>
      <c r="L252" s="70"/>
      <c r="M252" s="70"/>
      <c r="N252" s="70"/>
      <c r="O252" s="27"/>
      <c r="P252" s="27"/>
      <c r="Q252" s="27"/>
      <c r="R252" s="27"/>
      <c r="S252" s="27"/>
    </row>
    <row r="253" spans="1:19" hidden="1" x14ac:dyDescent="0.15">
      <c r="A253" s="25">
        <v>65</v>
      </c>
      <c r="B253" s="26"/>
      <c r="C253" s="70">
        <f t="shared" si="119"/>
        <v>23172.66</v>
      </c>
      <c r="D253" s="70">
        <f t="shared" si="119"/>
        <v>18349.13</v>
      </c>
      <c r="E253" s="70">
        <f t="shared" si="119"/>
        <v>13207.070000000002</v>
      </c>
      <c r="F253" s="70">
        <f t="shared" si="119"/>
        <v>10097.560000000001</v>
      </c>
      <c r="G253" s="70">
        <f t="shared" si="119"/>
        <v>8930.5</v>
      </c>
      <c r="H253" s="70">
        <f t="shared" si="119"/>
        <v>7584.3</v>
      </c>
      <c r="I253" s="70"/>
      <c r="J253" s="70"/>
      <c r="K253" s="70"/>
      <c r="L253" s="70"/>
      <c r="M253" s="70"/>
      <c r="N253" s="70"/>
      <c r="O253" s="27"/>
      <c r="P253" s="27"/>
      <c r="Q253" s="27"/>
      <c r="R253" s="27"/>
      <c r="S253" s="27"/>
    </row>
    <row r="254" spans="1:19" hidden="1" x14ac:dyDescent="0.15">
      <c r="A254" s="25">
        <v>66</v>
      </c>
      <c r="B254" s="26"/>
      <c r="C254" s="70">
        <f t="shared" si="119"/>
        <v>24231.600000000002</v>
      </c>
      <c r="D254" s="70">
        <f t="shared" si="119"/>
        <v>21319.25</v>
      </c>
      <c r="E254" s="70">
        <f t="shared" si="119"/>
        <v>15339.26</v>
      </c>
      <c r="F254" s="70">
        <f t="shared" si="119"/>
        <v>11734.730000000001</v>
      </c>
      <c r="G254" s="70">
        <f t="shared" si="119"/>
        <v>10379.52</v>
      </c>
      <c r="H254" s="70">
        <f t="shared" si="119"/>
        <v>8811.7800000000007</v>
      </c>
      <c r="I254" s="70"/>
      <c r="J254" s="70"/>
      <c r="K254" s="70"/>
      <c r="L254" s="70"/>
      <c r="M254" s="70"/>
      <c r="N254" s="70"/>
      <c r="O254" s="27"/>
      <c r="P254" s="27"/>
      <c r="Q254" s="27"/>
      <c r="R254" s="27"/>
      <c r="S254" s="27"/>
    </row>
    <row r="255" spans="1:19" hidden="1" x14ac:dyDescent="0.15">
      <c r="A255" s="25">
        <v>67</v>
      </c>
      <c r="B255" s="26"/>
      <c r="C255" s="70">
        <f t="shared" si="119"/>
        <v>26457.07</v>
      </c>
      <c r="D255" s="70">
        <f t="shared" si="119"/>
        <v>23286.61</v>
      </c>
      <c r="E255" s="70">
        <f t="shared" si="119"/>
        <v>16755.420000000002</v>
      </c>
      <c r="F255" s="70">
        <f t="shared" si="119"/>
        <v>12812.75</v>
      </c>
      <c r="G255" s="70">
        <f t="shared" si="119"/>
        <v>11335.11</v>
      </c>
      <c r="H255" s="70">
        <f t="shared" si="119"/>
        <v>9625.33</v>
      </c>
      <c r="I255" s="70"/>
      <c r="J255" s="70"/>
      <c r="K255" s="70"/>
      <c r="L255" s="70"/>
      <c r="M255" s="70"/>
      <c r="N255" s="70"/>
      <c r="O255" s="27"/>
      <c r="P255" s="27"/>
      <c r="Q255" s="27"/>
      <c r="R255" s="27"/>
      <c r="S255" s="27"/>
    </row>
    <row r="256" spans="1:19" hidden="1" x14ac:dyDescent="0.15">
      <c r="A256" s="25">
        <v>68</v>
      </c>
      <c r="B256" s="26"/>
      <c r="C256" s="70">
        <f t="shared" si="119"/>
        <v>29284.620000000003</v>
      </c>
      <c r="D256" s="70">
        <f t="shared" si="119"/>
        <v>25785.56</v>
      </c>
      <c r="E256" s="70">
        <f t="shared" si="119"/>
        <v>18556.36</v>
      </c>
      <c r="F256" s="70">
        <f t="shared" si="119"/>
        <v>14192.34</v>
      </c>
      <c r="G256" s="70">
        <f t="shared" si="119"/>
        <v>12556.76</v>
      </c>
      <c r="H256" s="70">
        <f t="shared" si="119"/>
        <v>10658.300000000001</v>
      </c>
      <c r="I256" s="70"/>
      <c r="J256" s="70"/>
      <c r="K256" s="70"/>
      <c r="L256" s="70"/>
      <c r="M256" s="70"/>
      <c r="N256" s="70"/>
      <c r="O256" s="27"/>
      <c r="P256" s="27"/>
      <c r="Q256" s="27"/>
      <c r="R256" s="27"/>
      <c r="S256" s="27"/>
    </row>
    <row r="257" spans="1:19" hidden="1" x14ac:dyDescent="0.15">
      <c r="A257" s="25">
        <v>69</v>
      </c>
      <c r="B257" s="26"/>
      <c r="C257" s="70">
        <f t="shared" si="119"/>
        <v>32209.16</v>
      </c>
      <c r="D257" s="70">
        <f t="shared" si="119"/>
        <v>28371.43</v>
      </c>
      <c r="E257" s="70">
        <f t="shared" si="119"/>
        <v>20413.48</v>
      </c>
      <c r="F257" s="70">
        <f t="shared" si="119"/>
        <v>15612.210000000001</v>
      </c>
      <c r="G257" s="70">
        <f t="shared" si="119"/>
        <v>13811.800000000001</v>
      </c>
      <c r="H257" s="70">
        <f t="shared" si="119"/>
        <v>11731.02</v>
      </c>
      <c r="I257" s="70"/>
      <c r="J257" s="70"/>
      <c r="K257" s="70"/>
      <c r="L257" s="70"/>
      <c r="M257" s="70"/>
      <c r="N257" s="70"/>
      <c r="O257" s="27"/>
      <c r="P257" s="27"/>
      <c r="Q257" s="27"/>
      <c r="R257" s="27"/>
      <c r="S257" s="27"/>
    </row>
    <row r="258" spans="1:19" hidden="1" x14ac:dyDescent="0.15">
      <c r="A258" s="25">
        <v>70</v>
      </c>
      <c r="B258" s="26"/>
      <c r="C258" s="70">
        <f t="shared" si="119"/>
        <v>38120.78</v>
      </c>
      <c r="D258" s="70">
        <f t="shared" si="119"/>
        <v>34916.93</v>
      </c>
      <c r="E258" s="70">
        <f t="shared" si="119"/>
        <v>24860.18</v>
      </c>
      <c r="F258" s="70">
        <f t="shared" si="119"/>
        <v>18381.990000000002</v>
      </c>
      <c r="G258" s="70">
        <f t="shared" si="119"/>
        <v>16098.75</v>
      </c>
      <c r="H258" s="70">
        <f t="shared" si="119"/>
        <v>13796.960000000001</v>
      </c>
      <c r="I258" s="70"/>
      <c r="J258" s="70"/>
      <c r="K258" s="70"/>
      <c r="L258" s="70"/>
      <c r="M258" s="70"/>
      <c r="N258" s="70"/>
      <c r="O258" s="27"/>
      <c r="P258" s="27"/>
      <c r="Q258" s="27"/>
      <c r="R258" s="27"/>
      <c r="S258" s="27"/>
    </row>
    <row r="259" spans="1:19" hidden="1" x14ac:dyDescent="0.15">
      <c r="A259" s="25">
        <v>71</v>
      </c>
      <c r="B259" s="26"/>
      <c r="C259" s="70">
        <f t="shared" si="119"/>
        <v>39616.44</v>
      </c>
      <c r="D259" s="70">
        <f t="shared" si="119"/>
        <v>36288.04</v>
      </c>
      <c r="E259" s="70">
        <f t="shared" si="119"/>
        <v>25838.560000000001</v>
      </c>
      <c r="F259" s="70">
        <f t="shared" si="119"/>
        <v>19100.14</v>
      </c>
      <c r="G259" s="70">
        <f t="shared" si="119"/>
        <v>16730.510000000002</v>
      </c>
      <c r="H259" s="70">
        <f t="shared" si="119"/>
        <v>14339.68</v>
      </c>
      <c r="I259" s="70"/>
      <c r="J259" s="70"/>
      <c r="K259" s="70"/>
      <c r="L259" s="70"/>
      <c r="M259" s="70"/>
      <c r="N259" s="70"/>
      <c r="O259" s="27"/>
      <c r="P259" s="27"/>
      <c r="Q259" s="27"/>
      <c r="R259" s="27"/>
      <c r="S259" s="27"/>
    </row>
    <row r="260" spans="1:19" hidden="1" x14ac:dyDescent="0.15">
      <c r="A260" s="25">
        <v>72</v>
      </c>
      <c r="B260" s="26"/>
      <c r="C260" s="70">
        <f t="shared" si="119"/>
        <v>40732.620000000003</v>
      </c>
      <c r="D260" s="70">
        <f t="shared" si="119"/>
        <v>37311.47</v>
      </c>
      <c r="E260" s="70">
        <f t="shared" si="119"/>
        <v>26566.780000000002</v>
      </c>
      <c r="F260" s="70">
        <f t="shared" si="119"/>
        <v>19644.45</v>
      </c>
      <c r="G260" s="70">
        <f t="shared" si="119"/>
        <v>17201.150000000001</v>
      </c>
      <c r="H260" s="70">
        <f t="shared" si="119"/>
        <v>14744.6</v>
      </c>
      <c r="I260" s="70"/>
      <c r="J260" s="70"/>
      <c r="K260" s="70"/>
      <c r="L260" s="70"/>
      <c r="M260" s="70"/>
      <c r="N260" s="70"/>
      <c r="O260" s="27"/>
      <c r="P260" s="27"/>
      <c r="Q260" s="27"/>
      <c r="R260" s="27"/>
      <c r="S260" s="27"/>
    </row>
    <row r="261" spans="1:19" hidden="1" x14ac:dyDescent="0.15">
      <c r="A261" s="25">
        <v>73</v>
      </c>
      <c r="B261" s="26"/>
      <c r="C261" s="70">
        <f t="shared" si="119"/>
        <v>42228.28</v>
      </c>
      <c r="D261" s="70">
        <f t="shared" si="119"/>
        <v>38685.760000000002</v>
      </c>
      <c r="E261" s="70">
        <f t="shared" si="119"/>
        <v>27543.040000000001</v>
      </c>
      <c r="F261" s="70">
        <f t="shared" si="119"/>
        <v>20366.84</v>
      </c>
      <c r="G261" s="70">
        <f t="shared" si="119"/>
        <v>17832.38</v>
      </c>
      <c r="H261" s="70">
        <f t="shared" si="119"/>
        <v>15288.910000000002</v>
      </c>
      <c r="I261" s="70"/>
      <c r="J261" s="70"/>
      <c r="K261" s="70"/>
      <c r="L261" s="70"/>
      <c r="M261" s="70"/>
      <c r="N261" s="70"/>
      <c r="O261" s="27"/>
      <c r="P261" s="27"/>
      <c r="Q261" s="27"/>
      <c r="R261" s="27"/>
      <c r="S261" s="27"/>
    </row>
    <row r="262" spans="1:19" hidden="1" x14ac:dyDescent="0.15">
      <c r="A262" s="25">
        <v>74</v>
      </c>
      <c r="B262" s="26"/>
      <c r="C262" s="70">
        <f t="shared" si="119"/>
        <v>42976.11</v>
      </c>
      <c r="D262" s="70">
        <f t="shared" si="119"/>
        <v>39366.810000000005</v>
      </c>
      <c r="E262" s="70">
        <f t="shared" si="119"/>
        <v>28030.11</v>
      </c>
      <c r="F262" s="70">
        <f t="shared" si="119"/>
        <v>20726.710000000003</v>
      </c>
      <c r="G262" s="70">
        <f t="shared" si="119"/>
        <v>18151.440000000002</v>
      </c>
      <c r="H262" s="70">
        <f t="shared" si="119"/>
        <v>15556.03</v>
      </c>
      <c r="I262" s="70"/>
      <c r="J262" s="70"/>
      <c r="K262" s="70"/>
      <c r="L262" s="70"/>
      <c r="M262" s="70"/>
      <c r="N262" s="70"/>
      <c r="O262" s="27"/>
      <c r="P262" s="27"/>
      <c r="Q262" s="27"/>
      <c r="R262" s="27"/>
      <c r="S262" s="27"/>
    </row>
    <row r="263" spans="1:19" hidden="1" x14ac:dyDescent="0.15">
      <c r="A263" s="25">
        <v>75</v>
      </c>
      <c r="B263" s="26" t="s">
        <v>12</v>
      </c>
      <c r="C263" s="70">
        <f t="shared" si="119"/>
        <v>44841.71</v>
      </c>
      <c r="D263" s="70">
        <f t="shared" si="119"/>
        <v>41079.770000000004</v>
      </c>
      <c r="E263" s="70">
        <f t="shared" si="119"/>
        <v>29251.230000000003</v>
      </c>
      <c r="F263" s="70">
        <f t="shared" si="119"/>
        <v>21627.18</v>
      </c>
      <c r="G263" s="70">
        <f t="shared" si="119"/>
        <v>18941.670000000002</v>
      </c>
      <c r="H263" s="70">
        <f t="shared" si="119"/>
        <v>16233.900000000001</v>
      </c>
      <c r="I263" s="70"/>
      <c r="J263" s="70"/>
      <c r="K263" s="70"/>
      <c r="L263" s="70"/>
      <c r="M263" s="70"/>
      <c r="N263" s="70"/>
      <c r="O263" s="27"/>
      <c r="P263" s="27"/>
      <c r="Q263" s="27"/>
      <c r="R263" s="27"/>
      <c r="S263" s="27"/>
    </row>
    <row r="264" spans="1:19" hidden="1" x14ac:dyDescent="0.15">
      <c r="A264" s="25">
        <v>1</v>
      </c>
      <c r="B264" s="26" t="s">
        <v>13</v>
      </c>
      <c r="C264" s="70">
        <f t="shared" si="119"/>
        <v>2211.69</v>
      </c>
      <c r="D264" s="70">
        <f t="shared" si="119"/>
        <v>1384.89</v>
      </c>
      <c r="E264" s="70">
        <f t="shared" si="119"/>
        <v>1034.56</v>
      </c>
      <c r="F264" s="70">
        <f t="shared" si="119"/>
        <v>807.72</v>
      </c>
      <c r="G264" s="70">
        <f t="shared" si="119"/>
        <v>663.56000000000006</v>
      </c>
      <c r="H264" s="70">
        <f t="shared" si="119"/>
        <v>489.19</v>
      </c>
      <c r="I264" s="70"/>
      <c r="J264" s="70"/>
      <c r="K264" s="70"/>
      <c r="L264" s="70"/>
      <c r="M264" s="70"/>
      <c r="N264" s="70"/>
      <c r="O264" s="27"/>
      <c r="P264" s="27"/>
      <c r="Q264" s="27"/>
      <c r="R264" s="27"/>
      <c r="S264" s="27"/>
    </row>
    <row r="265" spans="1:19" hidden="1" x14ac:dyDescent="0.15">
      <c r="A265" s="25">
        <v>2</v>
      </c>
      <c r="B265" s="26" t="s">
        <v>1</v>
      </c>
      <c r="C265" s="70">
        <f t="shared" si="119"/>
        <v>3474.6800000000003</v>
      </c>
      <c r="D265" s="70">
        <f t="shared" si="119"/>
        <v>2200.56</v>
      </c>
      <c r="E265" s="70">
        <f t="shared" si="119"/>
        <v>1638.76</v>
      </c>
      <c r="F265" s="70">
        <f t="shared" si="119"/>
        <v>1281.54</v>
      </c>
      <c r="G265" s="70">
        <f t="shared" si="119"/>
        <v>1050.99</v>
      </c>
      <c r="H265" s="70">
        <f t="shared" si="119"/>
        <v>780.16000000000008</v>
      </c>
      <c r="I265" s="70"/>
      <c r="J265" s="70"/>
      <c r="K265" s="70"/>
      <c r="L265" s="70"/>
      <c r="M265" s="70"/>
      <c r="N265" s="70"/>
      <c r="O265" s="27"/>
      <c r="P265" s="27"/>
      <c r="Q265" s="27"/>
      <c r="R265" s="27"/>
      <c r="S265" s="27"/>
    </row>
    <row r="266" spans="1:19" hidden="1" x14ac:dyDescent="0.15">
      <c r="A266" s="25">
        <v>3</v>
      </c>
      <c r="B266" s="26" t="s">
        <v>14</v>
      </c>
      <c r="C266" s="70">
        <f t="shared" si="119"/>
        <v>5057.26</v>
      </c>
      <c r="D266" s="70">
        <f t="shared" si="119"/>
        <v>3222.9300000000003</v>
      </c>
      <c r="E266" s="70">
        <f t="shared" si="119"/>
        <v>2405.1400000000003</v>
      </c>
      <c r="F266" s="70">
        <f t="shared" si="119"/>
        <v>1876.2</v>
      </c>
      <c r="G266" s="70">
        <f t="shared" si="119"/>
        <v>1540.18</v>
      </c>
      <c r="H266" s="70">
        <f t="shared" si="119"/>
        <v>1141.0900000000001</v>
      </c>
      <c r="I266" s="70"/>
      <c r="J266" s="70"/>
      <c r="K266" s="70"/>
      <c r="L266" s="70"/>
      <c r="M266" s="70"/>
      <c r="N266" s="70"/>
      <c r="O266" s="27"/>
      <c r="P266" s="27"/>
      <c r="Q266" s="27"/>
      <c r="R266" s="27"/>
      <c r="S266" s="27"/>
    </row>
    <row r="267" spans="1:19" hidden="1" x14ac:dyDescent="0.15">
      <c r="A267" s="25">
        <v>1</v>
      </c>
      <c r="B267" s="26" t="s">
        <v>3</v>
      </c>
      <c r="C267" s="28">
        <v>0</v>
      </c>
      <c r="D267" s="28">
        <v>0</v>
      </c>
      <c r="E267" s="28">
        <v>0</v>
      </c>
      <c r="F267" s="28">
        <v>137.07</v>
      </c>
      <c r="G267" s="28">
        <v>137.07</v>
      </c>
      <c r="H267" s="29">
        <v>137.07</v>
      </c>
    </row>
    <row r="268" spans="1:19" ht="14" hidden="1" thickBot="1" x14ac:dyDescent="0.2">
      <c r="A268" s="31">
        <v>1</v>
      </c>
      <c r="B268" s="32" t="s">
        <v>2</v>
      </c>
      <c r="C268" s="33">
        <v>0</v>
      </c>
      <c r="D268" s="33">
        <v>0</v>
      </c>
      <c r="E268" s="33">
        <v>0</v>
      </c>
      <c r="F268" s="33">
        <v>0</v>
      </c>
      <c r="G268" s="33">
        <v>0</v>
      </c>
      <c r="H268" s="34">
        <v>0</v>
      </c>
    </row>
    <row r="269" spans="1:19" ht="14" hidden="1" thickBot="1" x14ac:dyDescent="0.2"/>
    <row r="270" spans="1:19" ht="18" hidden="1" x14ac:dyDescent="0.2">
      <c r="A270" s="277" t="s">
        <v>43</v>
      </c>
      <c r="B270" s="278"/>
      <c r="C270" s="278"/>
      <c r="D270" s="278"/>
      <c r="E270" s="278"/>
      <c r="F270" s="278"/>
      <c r="G270" s="278"/>
      <c r="H270" s="279"/>
    </row>
    <row r="271" spans="1:19" ht="18" hidden="1" x14ac:dyDescent="0.2">
      <c r="A271" s="280" t="s">
        <v>27</v>
      </c>
      <c r="B271" s="281"/>
      <c r="C271" s="281"/>
      <c r="D271" s="281"/>
      <c r="E271" s="281"/>
      <c r="F271" s="281"/>
      <c r="G271" s="281"/>
      <c r="H271" s="282"/>
    </row>
    <row r="272" spans="1:19" hidden="1" x14ac:dyDescent="0.15">
      <c r="A272" s="283" t="s">
        <v>0</v>
      </c>
      <c r="B272" s="284"/>
      <c r="C272" s="284"/>
      <c r="D272" s="284"/>
      <c r="E272" s="284"/>
      <c r="F272" s="284"/>
      <c r="G272" s="284"/>
      <c r="H272" s="22"/>
    </row>
    <row r="273" spans="1:22" hidden="1" x14ac:dyDescent="0.15">
      <c r="A273" s="25" t="s">
        <v>4</v>
      </c>
      <c r="B273" s="16" t="s">
        <v>4</v>
      </c>
      <c r="C273" s="21" t="s">
        <v>58</v>
      </c>
      <c r="D273" s="21" t="s">
        <v>59</v>
      </c>
      <c r="E273" s="21" t="s">
        <v>60</v>
      </c>
      <c r="F273" s="21" t="s">
        <v>61</v>
      </c>
      <c r="G273" s="21" t="s">
        <v>62</v>
      </c>
      <c r="H273" s="22" t="s">
        <v>63</v>
      </c>
      <c r="J273" s="21" t="s">
        <v>197</v>
      </c>
      <c r="Q273" s="16" t="s">
        <v>198</v>
      </c>
    </row>
    <row r="274" spans="1:22" ht="14" hidden="1" x14ac:dyDescent="0.15">
      <c r="A274" s="25">
        <v>18</v>
      </c>
      <c r="B274" s="26" t="s">
        <v>147</v>
      </c>
      <c r="C274" s="73">
        <f>Q274</f>
        <v>9344</v>
      </c>
      <c r="D274" s="73">
        <f t="shared" ref="D274:H274" si="120">R274</f>
        <v>6676</v>
      </c>
      <c r="E274" s="73">
        <f t="shared" si="120"/>
        <v>5115</v>
      </c>
      <c r="F274" s="73">
        <f t="shared" si="120"/>
        <v>3886</v>
      </c>
      <c r="G274" s="73">
        <f t="shared" si="120"/>
        <v>2901</v>
      </c>
      <c r="H274" s="73">
        <f t="shared" si="120"/>
        <v>2303</v>
      </c>
      <c r="J274" s="172">
        <v>9344</v>
      </c>
      <c r="K274" s="173">
        <v>6676</v>
      </c>
      <c r="L274" s="173">
        <v>5115</v>
      </c>
      <c r="M274" s="173">
        <v>3886</v>
      </c>
      <c r="N274" s="173">
        <v>2901</v>
      </c>
      <c r="O274" s="174">
        <v>2303</v>
      </c>
      <c r="P274" s="27"/>
      <c r="Q274" s="172">
        <f>((J274-50)*$P$4)+50</f>
        <v>9344</v>
      </c>
      <c r="R274" s="173">
        <f t="shared" ref="R274:V274" si="121">((K274-50)*$P$4)+50</f>
        <v>6676</v>
      </c>
      <c r="S274" s="173">
        <f t="shared" si="121"/>
        <v>5115</v>
      </c>
      <c r="T274" s="173">
        <f t="shared" si="121"/>
        <v>3886</v>
      </c>
      <c r="U274" s="173">
        <f t="shared" si="121"/>
        <v>2901</v>
      </c>
      <c r="V274" s="174">
        <f t="shared" si="121"/>
        <v>2303</v>
      </c>
    </row>
    <row r="275" spans="1:22" ht="14" hidden="1" x14ac:dyDescent="0.15">
      <c r="A275" s="25">
        <v>25</v>
      </c>
      <c r="B275" s="26" t="s">
        <v>5</v>
      </c>
      <c r="C275" s="73">
        <f t="shared" ref="C275:C300" si="122">Q275</f>
        <v>10451</v>
      </c>
      <c r="D275" s="73">
        <f t="shared" ref="D275:D300" si="123">R275</f>
        <v>7427</v>
      </c>
      <c r="E275" s="73">
        <f t="shared" ref="E275:E300" si="124">S275</f>
        <v>5704</v>
      </c>
      <c r="F275" s="73">
        <f t="shared" ref="F275:F300" si="125">T275</f>
        <v>4314</v>
      </c>
      <c r="G275" s="73">
        <f t="shared" ref="G275:G300" si="126">U275</f>
        <v>3234</v>
      </c>
      <c r="H275" s="73">
        <f t="shared" ref="H275:H300" si="127">V275</f>
        <v>2554</v>
      </c>
      <c r="J275" s="175">
        <v>10451</v>
      </c>
      <c r="K275" s="130">
        <v>7427</v>
      </c>
      <c r="L275" s="130">
        <v>5704</v>
      </c>
      <c r="M275" s="130">
        <v>4314</v>
      </c>
      <c r="N275" s="130">
        <v>3234</v>
      </c>
      <c r="O275" s="176">
        <v>2554</v>
      </c>
      <c r="P275" s="27"/>
      <c r="Q275" s="175">
        <f t="shared" ref="Q275:Q297" si="128">((J275-50)*$P$4)+50</f>
        <v>10451</v>
      </c>
      <c r="R275" s="130">
        <f t="shared" ref="R275:R297" si="129">((K275-50)*$P$4)+50</f>
        <v>7427</v>
      </c>
      <c r="S275" s="130">
        <f t="shared" ref="S275:S297" si="130">((L275-50)*$P$4)+50</f>
        <v>5704</v>
      </c>
      <c r="T275" s="130">
        <f t="shared" ref="T275:T297" si="131">((M275-50)*$P$4)+50</f>
        <v>4314</v>
      </c>
      <c r="U275" s="130">
        <f t="shared" ref="U275:U297" si="132">((N275-50)*$P$4)+50</f>
        <v>3234</v>
      </c>
      <c r="V275" s="176">
        <f t="shared" ref="V275:V297" si="133">((O275-50)*$P$4)+50</f>
        <v>2554</v>
      </c>
    </row>
    <row r="276" spans="1:22" ht="14" hidden="1" x14ac:dyDescent="0.15">
      <c r="A276" s="25">
        <v>30</v>
      </c>
      <c r="B276" s="26" t="s">
        <v>6</v>
      </c>
      <c r="C276" s="73">
        <f t="shared" si="122"/>
        <v>12201</v>
      </c>
      <c r="D276" s="73">
        <f t="shared" si="123"/>
        <v>8590</v>
      </c>
      <c r="E276" s="73">
        <f t="shared" si="124"/>
        <v>6701</v>
      </c>
      <c r="F276" s="73">
        <f t="shared" si="125"/>
        <v>5136</v>
      </c>
      <c r="G276" s="73">
        <f t="shared" si="126"/>
        <v>3831</v>
      </c>
      <c r="H276" s="73">
        <f t="shared" si="127"/>
        <v>2957</v>
      </c>
      <c r="J276" s="175">
        <v>12201</v>
      </c>
      <c r="K276" s="130">
        <v>8590</v>
      </c>
      <c r="L276" s="130">
        <v>6701</v>
      </c>
      <c r="M276" s="130">
        <v>5136</v>
      </c>
      <c r="N276" s="130">
        <v>3831</v>
      </c>
      <c r="O276" s="176">
        <v>2957</v>
      </c>
      <c r="P276" s="27"/>
      <c r="Q276" s="175">
        <f t="shared" si="128"/>
        <v>12201</v>
      </c>
      <c r="R276" s="130">
        <f t="shared" si="129"/>
        <v>8590</v>
      </c>
      <c r="S276" s="130">
        <f t="shared" si="130"/>
        <v>6701</v>
      </c>
      <c r="T276" s="130">
        <f t="shared" si="131"/>
        <v>5136</v>
      </c>
      <c r="U276" s="130">
        <f t="shared" si="132"/>
        <v>3831</v>
      </c>
      <c r="V276" s="176">
        <f t="shared" si="133"/>
        <v>2957</v>
      </c>
    </row>
    <row r="277" spans="1:22" ht="14" hidden="1" x14ac:dyDescent="0.15">
      <c r="A277" s="25">
        <v>35</v>
      </c>
      <c r="B277" s="26" t="s">
        <v>7</v>
      </c>
      <c r="C277" s="73">
        <f t="shared" si="122"/>
        <v>13769</v>
      </c>
      <c r="D277" s="73">
        <f t="shared" si="123"/>
        <v>9530</v>
      </c>
      <c r="E277" s="73">
        <f t="shared" si="124"/>
        <v>7456</v>
      </c>
      <c r="F277" s="73">
        <f t="shared" si="125"/>
        <v>5711</v>
      </c>
      <c r="G277" s="73">
        <f t="shared" si="126"/>
        <v>4372</v>
      </c>
      <c r="H277" s="73">
        <f t="shared" si="127"/>
        <v>3284</v>
      </c>
      <c r="J277" s="175">
        <v>13769</v>
      </c>
      <c r="K277" s="130">
        <v>9530</v>
      </c>
      <c r="L277" s="130">
        <v>7456</v>
      </c>
      <c r="M277" s="130">
        <v>5711</v>
      </c>
      <c r="N277" s="130">
        <v>4372</v>
      </c>
      <c r="O277" s="176">
        <v>3284</v>
      </c>
      <c r="P277" s="27"/>
      <c r="Q277" s="175">
        <f t="shared" si="128"/>
        <v>13769</v>
      </c>
      <c r="R277" s="130">
        <f t="shared" si="129"/>
        <v>9530</v>
      </c>
      <c r="S277" s="130">
        <f t="shared" si="130"/>
        <v>7456</v>
      </c>
      <c r="T277" s="130">
        <f t="shared" si="131"/>
        <v>5711</v>
      </c>
      <c r="U277" s="130">
        <f t="shared" si="132"/>
        <v>4372</v>
      </c>
      <c r="V277" s="176">
        <f t="shared" si="133"/>
        <v>3284</v>
      </c>
    </row>
    <row r="278" spans="1:22" ht="14" hidden="1" x14ac:dyDescent="0.15">
      <c r="A278" s="25">
        <v>40</v>
      </c>
      <c r="B278" s="26" t="s">
        <v>8</v>
      </c>
      <c r="C278" s="73">
        <f t="shared" si="122"/>
        <v>16109</v>
      </c>
      <c r="D278" s="73">
        <f t="shared" si="123"/>
        <v>11107</v>
      </c>
      <c r="E278" s="73">
        <f t="shared" si="124"/>
        <v>8739</v>
      </c>
      <c r="F278" s="73">
        <f t="shared" si="125"/>
        <v>6687</v>
      </c>
      <c r="G278" s="73">
        <f t="shared" si="126"/>
        <v>5050</v>
      </c>
      <c r="H278" s="73">
        <f t="shared" si="127"/>
        <v>3830</v>
      </c>
      <c r="J278" s="175">
        <v>16109</v>
      </c>
      <c r="K278" s="130">
        <v>11107</v>
      </c>
      <c r="L278" s="130">
        <v>8739</v>
      </c>
      <c r="M278" s="130">
        <v>6687</v>
      </c>
      <c r="N278" s="130">
        <v>5050</v>
      </c>
      <c r="O278" s="176">
        <v>3830</v>
      </c>
      <c r="P278" s="27"/>
      <c r="Q278" s="175">
        <f t="shared" si="128"/>
        <v>16109</v>
      </c>
      <c r="R278" s="130">
        <f t="shared" si="129"/>
        <v>11107</v>
      </c>
      <c r="S278" s="130">
        <f t="shared" si="130"/>
        <v>8739</v>
      </c>
      <c r="T278" s="130">
        <f t="shared" si="131"/>
        <v>6687</v>
      </c>
      <c r="U278" s="130">
        <f t="shared" si="132"/>
        <v>5050</v>
      </c>
      <c r="V278" s="176">
        <f t="shared" si="133"/>
        <v>3830</v>
      </c>
    </row>
    <row r="279" spans="1:22" ht="14" hidden="1" x14ac:dyDescent="0.15">
      <c r="A279" s="25">
        <v>45</v>
      </c>
      <c r="B279" s="26" t="s">
        <v>9</v>
      </c>
      <c r="C279" s="73">
        <f t="shared" si="122"/>
        <v>18600</v>
      </c>
      <c r="D279" s="73">
        <f t="shared" si="123"/>
        <v>12895</v>
      </c>
      <c r="E279" s="73">
        <f t="shared" si="124"/>
        <v>10058</v>
      </c>
      <c r="F279" s="73">
        <f t="shared" si="125"/>
        <v>7542</v>
      </c>
      <c r="G279" s="73">
        <f t="shared" si="126"/>
        <v>5738</v>
      </c>
      <c r="H279" s="73">
        <f t="shared" si="127"/>
        <v>4456</v>
      </c>
      <c r="J279" s="175">
        <v>18600</v>
      </c>
      <c r="K279" s="130">
        <v>12895</v>
      </c>
      <c r="L279" s="130">
        <v>10058</v>
      </c>
      <c r="M279" s="130">
        <v>7542</v>
      </c>
      <c r="N279" s="130">
        <v>5738</v>
      </c>
      <c r="O279" s="176">
        <v>4456</v>
      </c>
      <c r="P279" s="27"/>
      <c r="Q279" s="175">
        <f t="shared" si="128"/>
        <v>18600</v>
      </c>
      <c r="R279" s="130">
        <f t="shared" si="129"/>
        <v>12895</v>
      </c>
      <c r="S279" s="130">
        <f t="shared" si="130"/>
        <v>10058</v>
      </c>
      <c r="T279" s="130">
        <f t="shared" si="131"/>
        <v>7542</v>
      </c>
      <c r="U279" s="130">
        <f t="shared" si="132"/>
        <v>5738</v>
      </c>
      <c r="V279" s="176">
        <f t="shared" si="133"/>
        <v>4456</v>
      </c>
    </row>
    <row r="280" spans="1:22" ht="14" hidden="1" x14ac:dyDescent="0.15">
      <c r="A280" s="25">
        <v>50</v>
      </c>
      <c r="B280" s="26" t="s">
        <v>10</v>
      </c>
      <c r="C280" s="73">
        <f t="shared" si="122"/>
        <v>21722</v>
      </c>
      <c r="D280" s="73">
        <f t="shared" si="123"/>
        <v>14582</v>
      </c>
      <c r="E280" s="73">
        <f t="shared" si="124"/>
        <v>11661</v>
      </c>
      <c r="F280" s="73">
        <f t="shared" si="125"/>
        <v>9064</v>
      </c>
      <c r="G280" s="73">
        <f t="shared" si="126"/>
        <v>6654</v>
      </c>
      <c r="H280" s="73">
        <f t="shared" si="127"/>
        <v>5049</v>
      </c>
      <c r="J280" s="175">
        <v>21722</v>
      </c>
      <c r="K280" s="130">
        <v>14582</v>
      </c>
      <c r="L280" s="130">
        <v>11661</v>
      </c>
      <c r="M280" s="130">
        <v>9064</v>
      </c>
      <c r="N280" s="130">
        <v>6654</v>
      </c>
      <c r="O280" s="176">
        <v>5049</v>
      </c>
      <c r="P280" s="27"/>
      <c r="Q280" s="175">
        <f t="shared" si="128"/>
        <v>21722</v>
      </c>
      <c r="R280" s="130">
        <f t="shared" si="129"/>
        <v>14582</v>
      </c>
      <c r="S280" s="130">
        <f t="shared" si="130"/>
        <v>11661</v>
      </c>
      <c r="T280" s="130">
        <f t="shared" si="131"/>
        <v>9064</v>
      </c>
      <c r="U280" s="130">
        <f t="shared" si="132"/>
        <v>6654</v>
      </c>
      <c r="V280" s="176">
        <f t="shared" si="133"/>
        <v>5049</v>
      </c>
    </row>
    <row r="281" spans="1:22" ht="14" hidden="1" x14ac:dyDescent="0.15">
      <c r="A281" s="25">
        <v>55</v>
      </c>
      <c r="B281" s="26" t="s">
        <v>11</v>
      </c>
      <c r="C281" s="73">
        <f t="shared" si="122"/>
        <v>25168</v>
      </c>
      <c r="D281" s="73">
        <f t="shared" si="123"/>
        <v>17233</v>
      </c>
      <c r="E281" s="73">
        <f t="shared" si="124"/>
        <v>13470</v>
      </c>
      <c r="F281" s="73">
        <f t="shared" si="125"/>
        <v>10029</v>
      </c>
      <c r="G281" s="73">
        <f t="shared" si="126"/>
        <v>7700</v>
      </c>
      <c r="H281" s="73">
        <f t="shared" si="127"/>
        <v>5967</v>
      </c>
      <c r="J281" s="175">
        <v>25168</v>
      </c>
      <c r="K281" s="130">
        <v>17233</v>
      </c>
      <c r="L281" s="130">
        <v>13470</v>
      </c>
      <c r="M281" s="130">
        <v>10029</v>
      </c>
      <c r="N281" s="130">
        <v>7700</v>
      </c>
      <c r="O281" s="176">
        <v>5967</v>
      </c>
      <c r="P281" s="27"/>
      <c r="Q281" s="175">
        <f t="shared" si="128"/>
        <v>25168</v>
      </c>
      <c r="R281" s="130">
        <f t="shared" si="129"/>
        <v>17233</v>
      </c>
      <c r="S281" s="130">
        <f t="shared" si="130"/>
        <v>13470</v>
      </c>
      <c r="T281" s="130">
        <f t="shared" si="131"/>
        <v>10029</v>
      </c>
      <c r="U281" s="130">
        <f t="shared" si="132"/>
        <v>7700</v>
      </c>
      <c r="V281" s="176">
        <f t="shared" si="133"/>
        <v>5967</v>
      </c>
    </row>
    <row r="282" spans="1:22" ht="14" hidden="1" x14ac:dyDescent="0.15">
      <c r="A282" s="25">
        <v>60</v>
      </c>
      <c r="B282" s="26"/>
      <c r="C282" s="73">
        <f t="shared" si="122"/>
        <v>26787</v>
      </c>
      <c r="D282" s="73">
        <f t="shared" si="123"/>
        <v>19038</v>
      </c>
      <c r="E282" s="73">
        <f t="shared" si="124"/>
        <v>14902</v>
      </c>
      <c r="F282" s="73">
        <f t="shared" si="125"/>
        <v>11025</v>
      </c>
      <c r="G282" s="73">
        <f t="shared" si="126"/>
        <v>8497</v>
      </c>
      <c r="H282" s="73">
        <f t="shared" si="127"/>
        <v>6604</v>
      </c>
      <c r="J282" s="175">
        <v>26787</v>
      </c>
      <c r="K282" s="130">
        <v>19038</v>
      </c>
      <c r="L282" s="130">
        <v>14902</v>
      </c>
      <c r="M282" s="130">
        <v>11025</v>
      </c>
      <c r="N282" s="130">
        <v>8497</v>
      </c>
      <c r="O282" s="176">
        <v>6604</v>
      </c>
      <c r="P282" s="27"/>
      <c r="Q282" s="175">
        <f t="shared" si="128"/>
        <v>26787</v>
      </c>
      <c r="R282" s="130">
        <f t="shared" si="129"/>
        <v>19038</v>
      </c>
      <c r="S282" s="130">
        <f t="shared" si="130"/>
        <v>14902</v>
      </c>
      <c r="T282" s="130">
        <f t="shared" si="131"/>
        <v>11025</v>
      </c>
      <c r="U282" s="130">
        <f t="shared" si="132"/>
        <v>8497</v>
      </c>
      <c r="V282" s="176">
        <f t="shared" si="133"/>
        <v>6604</v>
      </c>
    </row>
    <row r="283" spans="1:22" ht="14" hidden="1" x14ac:dyDescent="0.15">
      <c r="A283" s="25">
        <v>61</v>
      </c>
      <c r="B283" s="26"/>
      <c r="C283" s="73">
        <f t="shared" si="122"/>
        <v>30613</v>
      </c>
      <c r="D283" s="73">
        <f t="shared" si="123"/>
        <v>21749</v>
      </c>
      <c r="E283" s="73">
        <f t="shared" si="124"/>
        <v>17036</v>
      </c>
      <c r="F283" s="73">
        <f t="shared" si="125"/>
        <v>12605</v>
      </c>
      <c r="G283" s="73">
        <f t="shared" si="126"/>
        <v>9709</v>
      </c>
      <c r="H283" s="73">
        <f t="shared" si="127"/>
        <v>7551</v>
      </c>
      <c r="J283" s="175">
        <v>30613</v>
      </c>
      <c r="K283" s="130">
        <v>21749</v>
      </c>
      <c r="L283" s="130">
        <v>17036</v>
      </c>
      <c r="M283" s="130">
        <v>12605</v>
      </c>
      <c r="N283" s="130">
        <v>9709</v>
      </c>
      <c r="O283" s="176">
        <v>7551</v>
      </c>
      <c r="P283" s="27"/>
      <c r="Q283" s="175">
        <f t="shared" si="128"/>
        <v>30613</v>
      </c>
      <c r="R283" s="130">
        <f t="shared" si="129"/>
        <v>21749</v>
      </c>
      <c r="S283" s="130">
        <f t="shared" si="130"/>
        <v>17036</v>
      </c>
      <c r="T283" s="130">
        <f t="shared" si="131"/>
        <v>12605</v>
      </c>
      <c r="U283" s="130">
        <f t="shared" si="132"/>
        <v>9709</v>
      </c>
      <c r="V283" s="176">
        <f t="shared" si="133"/>
        <v>7551</v>
      </c>
    </row>
    <row r="284" spans="1:22" ht="14" hidden="1" x14ac:dyDescent="0.15">
      <c r="A284" s="25">
        <v>62</v>
      </c>
      <c r="B284" s="26"/>
      <c r="C284" s="73">
        <f t="shared" si="122"/>
        <v>34011</v>
      </c>
      <c r="D284" s="73">
        <f t="shared" si="123"/>
        <v>24180</v>
      </c>
      <c r="E284" s="73">
        <f t="shared" si="124"/>
        <v>18932</v>
      </c>
      <c r="F284" s="73">
        <f t="shared" si="125"/>
        <v>14012</v>
      </c>
      <c r="G284" s="73">
        <f t="shared" si="126"/>
        <v>10792</v>
      </c>
      <c r="H284" s="73">
        <f t="shared" si="127"/>
        <v>8389</v>
      </c>
      <c r="J284" s="175">
        <v>34011</v>
      </c>
      <c r="K284" s="130">
        <v>24180</v>
      </c>
      <c r="L284" s="130">
        <v>18932</v>
      </c>
      <c r="M284" s="130">
        <v>14012</v>
      </c>
      <c r="N284" s="130">
        <v>10792</v>
      </c>
      <c r="O284" s="176">
        <v>8389</v>
      </c>
      <c r="P284" s="27"/>
      <c r="Q284" s="175">
        <f t="shared" si="128"/>
        <v>34011</v>
      </c>
      <c r="R284" s="130">
        <f t="shared" si="129"/>
        <v>24180</v>
      </c>
      <c r="S284" s="130">
        <f t="shared" si="130"/>
        <v>18932</v>
      </c>
      <c r="T284" s="130">
        <f t="shared" si="131"/>
        <v>14012</v>
      </c>
      <c r="U284" s="130">
        <f t="shared" si="132"/>
        <v>10792</v>
      </c>
      <c r="V284" s="176">
        <f t="shared" si="133"/>
        <v>8389</v>
      </c>
    </row>
    <row r="285" spans="1:22" ht="14" hidden="1" x14ac:dyDescent="0.15">
      <c r="A285" s="25">
        <v>63</v>
      </c>
      <c r="B285" s="26"/>
      <c r="C285" s="73">
        <f t="shared" si="122"/>
        <v>37417</v>
      </c>
      <c r="D285" s="73">
        <f t="shared" si="123"/>
        <v>26601</v>
      </c>
      <c r="E285" s="73">
        <f t="shared" si="124"/>
        <v>20833</v>
      </c>
      <c r="F285" s="73">
        <f t="shared" si="125"/>
        <v>15412</v>
      </c>
      <c r="G285" s="73">
        <f t="shared" si="126"/>
        <v>11879</v>
      </c>
      <c r="H285" s="73">
        <f t="shared" si="127"/>
        <v>9236</v>
      </c>
      <c r="J285" s="175">
        <v>37417</v>
      </c>
      <c r="K285" s="130">
        <v>26601</v>
      </c>
      <c r="L285" s="130">
        <v>20833</v>
      </c>
      <c r="M285" s="130">
        <v>15412</v>
      </c>
      <c r="N285" s="130">
        <v>11879</v>
      </c>
      <c r="O285" s="176">
        <v>9236</v>
      </c>
      <c r="P285" s="27"/>
      <c r="Q285" s="175">
        <f t="shared" si="128"/>
        <v>37417</v>
      </c>
      <c r="R285" s="130">
        <f t="shared" si="129"/>
        <v>26601</v>
      </c>
      <c r="S285" s="130">
        <f t="shared" si="130"/>
        <v>20833</v>
      </c>
      <c r="T285" s="130">
        <f t="shared" si="131"/>
        <v>15412</v>
      </c>
      <c r="U285" s="130">
        <f t="shared" si="132"/>
        <v>11879</v>
      </c>
      <c r="V285" s="176">
        <f t="shared" si="133"/>
        <v>9236</v>
      </c>
    </row>
    <row r="286" spans="1:22" ht="14" hidden="1" x14ac:dyDescent="0.15">
      <c r="A286" s="25">
        <v>64</v>
      </c>
      <c r="B286" s="26"/>
      <c r="C286" s="73">
        <f t="shared" si="122"/>
        <v>40828</v>
      </c>
      <c r="D286" s="73">
        <f t="shared" si="123"/>
        <v>29016</v>
      </c>
      <c r="E286" s="73">
        <f t="shared" si="124"/>
        <v>22730</v>
      </c>
      <c r="F286" s="73">
        <f t="shared" si="125"/>
        <v>16817</v>
      </c>
      <c r="G286" s="73">
        <f t="shared" si="126"/>
        <v>12952</v>
      </c>
      <c r="H286" s="73">
        <f t="shared" si="127"/>
        <v>10078</v>
      </c>
      <c r="J286" s="175">
        <v>40828</v>
      </c>
      <c r="K286" s="130">
        <v>29016</v>
      </c>
      <c r="L286" s="130">
        <v>22730</v>
      </c>
      <c r="M286" s="130">
        <v>16817</v>
      </c>
      <c r="N286" s="130">
        <v>12952</v>
      </c>
      <c r="O286" s="176">
        <v>10078</v>
      </c>
      <c r="P286" s="27"/>
      <c r="Q286" s="175">
        <f t="shared" si="128"/>
        <v>40828</v>
      </c>
      <c r="R286" s="130">
        <f t="shared" si="129"/>
        <v>29016</v>
      </c>
      <c r="S286" s="130">
        <f t="shared" si="130"/>
        <v>22730</v>
      </c>
      <c r="T286" s="130">
        <f t="shared" si="131"/>
        <v>16817</v>
      </c>
      <c r="U286" s="130">
        <f t="shared" si="132"/>
        <v>12952</v>
      </c>
      <c r="V286" s="176">
        <f t="shared" si="133"/>
        <v>10078</v>
      </c>
    </row>
    <row r="287" spans="1:22" ht="14" hidden="1" x14ac:dyDescent="0.15">
      <c r="A287" s="25">
        <v>65</v>
      </c>
      <c r="B287" s="26"/>
      <c r="C287" s="73">
        <f t="shared" si="122"/>
        <v>44841</v>
      </c>
      <c r="D287" s="73">
        <f t="shared" si="123"/>
        <v>31367</v>
      </c>
      <c r="E287" s="73">
        <f t="shared" si="124"/>
        <v>24741</v>
      </c>
      <c r="F287" s="73">
        <f t="shared" si="125"/>
        <v>18332</v>
      </c>
      <c r="G287" s="73">
        <f t="shared" si="126"/>
        <v>14117</v>
      </c>
      <c r="H287" s="73">
        <f t="shared" si="127"/>
        <v>11469</v>
      </c>
      <c r="J287" s="175">
        <v>44841</v>
      </c>
      <c r="K287" s="130">
        <v>31367</v>
      </c>
      <c r="L287" s="130">
        <v>24741</v>
      </c>
      <c r="M287" s="130">
        <v>18332</v>
      </c>
      <c r="N287" s="130">
        <v>14117</v>
      </c>
      <c r="O287" s="176">
        <v>11469</v>
      </c>
      <c r="P287" s="27"/>
      <c r="Q287" s="175">
        <f t="shared" si="128"/>
        <v>44841</v>
      </c>
      <c r="R287" s="130">
        <f t="shared" si="129"/>
        <v>31367</v>
      </c>
      <c r="S287" s="130">
        <f t="shared" si="130"/>
        <v>24741</v>
      </c>
      <c r="T287" s="130">
        <f t="shared" si="131"/>
        <v>18332</v>
      </c>
      <c r="U287" s="130">
        <f t="shared" si="132"/>
        <v>14117</v>
      </c>
      <c r="V287" s="176">
        <f t="shared" si="133"/>
        <v>11469</v>
      </c>
    </row>
    <row r="288" spans="1:22" ht="14" hidden="1" x14ac:dyDescent="0.15">
      <c r="A288" s="25">
        <v>66</v>
      </c>
      <c r="B288" s="26"/>
      <c r="C288" s="73">
        <f t="shared" si="122"/>
        <v>47486</v>
      </c>
      <c r="D288" s="73">
        <f t="shared" si="123"/>
        <v>33214</v>
      </c>
      <c r="E288" s="73">
        <f t="shared" si="124"/>
        <v>26185</v>
      </c>
      <c r="F288" s="73">
        <f t="shared" si="125"/>
        <v>19408</v>
      </c>
      <c r="G288" s="73">
        <f t="shared" si="126"/>
        <v>14943</v>
      </c>
      <c r="H288" s="73">
        <f t="shared" si="127"/>
        <v>12142</v>
      </c>
      <c r="J288" s="175">
        <v>47486</v>
      </c>
      <c r="K288" s="130">
        <v>33214</v>
      </c>
      <c r="L288" s="130">
        <v>26185</v>
      </c>
      <c r="M288" s="130">
        <v>19408</v>
      </c>
      <c r="N288" s="130">
        <v>14943</v>
      </c>
      <c r="O288" s="176">
        <v>12142</v>
      </c>
      <c r="P288" s="27"/>
      <c r="Q288" s="175">
        <f t="shared" si="128"/>
        <v>47486</v>
      </c>
      <c r="R288" s="130">
        <f t="shared" si="129"/>
        <v>33214</v>
      </c>
      <c r="S288" s="130">
        <f t="shared" si="130"/>
        <v>26185</v>
      </c>
      <c r="T288" s="130">
        <f t="shared" si="131"/>
        <v>19408</v>
      </c>
      <c r="U288" s="130">
        <f t="shared" si="132"/>
        <v>14943</v>
      </c>
      <c r="V288" s="176">
        <f t="shared" si="133"/>
        <v>12142</v>
      </c>
    </row>
    <row r="289" spans="1:22" ht="14" hidden="1" x14ac:dyDescent="0.15">
      <c r="A289" s="25">
        <v>67</v>
      </c>
      <c r="B289" s="26"/>
      <c r="C289" s="73">
        <f t="shared" si="122"/>
        <v>52770</v>
      </c>
      <c r="D289" s="73">
        <f t="shared" si="123"/>
        <v>36917</v>
      </c>
      <c r="E289" s="73">
        <f t="shared" si="124"/>
        <v>29111</v>
      </c>
      <c r="F289" s="73">
        <f t="shared" si="125"/>
        <v>21573</v>
      </c>
      <c r="G289" s="73">
        <f t="shared" si="126"/>
        <v>16608</v>
      </c>
      <c r="H289" s="73">
        <f t="shared" si="127"/>
        <v>13496</v>
      </c>
      <c r="J289" s="175">
        <v>52770</v>
      </c>
      <c r="K289" s="130">
        <v>36917</v>
      </c>
      <c r="L289" s="130">
        <v>29111</v>
      </c>
      <c r="M289" s="130">
        <v>21573</v>
      </c>
      <c r="N289" s="130">
        <v>16608</v>
      </c>
      <c r="O289" s="176">
        <v>13496</v>
      </c>
      <c r="P289" s="27"/>
      <c r="Q289" s="175">
        <f t="shared" si="128"/>
        <v>52770</v>
      </c>
      <c r="R289" s="130">
        <f t="shared" si="129"/>
        <v>36917</v>
      </c>
      <c r="S289" s="130">
        <f t="shared" si="130"/>
        <v>29111</v>
      </c>
      <c r="T289" s="130">
        <f t="shared" si="131"/>
        <v>21573</v>
      </c>
      <c r="U289" s="130">
        <f t="shared" si="132"/>
        <v>16608</v>
      </c>
      <c r="V289" s="176">
        <f t="shared" si="133"/>
        <v>13496</v>
      </c>
    </row>
    <row r="290" spans="1:22" ht="14" hidden="1" x14ac:dyDescent="0.15">
      <c r="A290" s="25">
        <v>68</v>
      </c>
      <c r="B290" s="26"/>
      <c r="C290" s="73">
        <f t="shared" si="122"/>
        <v>58047</v>
      </c>
      <c r="D290" s="73">
        <f t="shared" si="123"/>
        <v>40606</v>
      </c>
      <c r="E290" s="73">
        <f t="shared" si="124"/>
        <v>32023</v>
      </c>
      <c r="F290" s="73">
        <f t="shared" si="125"/>
        <v>23728</v>
      </c>
      <c r="G290" s="73">
        <f t="shared" si="126"/>
        <v>18269</v>
      </c>
      <c r="H290" s="73">
        <f t="shared" si="127"/>
        <v>14852</v>
      </c>
      <c r="J290" s="175">
        <v>58047</v>
      </c>
      <c r="K290" s="130">
        <v>40606</v>
      </c>
      <c r="L290" s="130">
        <v>32023</v>
      </c>
      <c r="M290" s="130">
        <v>23728</v>
      </c>
      <c r="N290" s="130">
        <v>18269</v>
      </c>
      <c r="O290" s="176">
        <v>14852</v>
      </c>
      <c r="P290" s="27"/>
      <c r="Q290" s="175">
        <f t="shared" si="128"/>
        <v>58047</v>
      </c>
      <c r="R290" s="130">
        <f t="shared" si="129"/>
        <v>40606</v>
      </c>
      <c r="S290" s="130">
        <f t="shared" si="130"/>
        <v>32023</v>
      </c>
      <c r="T290" s="130">
        <f t="shared" si="131"/>
        <v>23728</v>
      </c>
      <c r="U290" s="130">
        <f t="shared" si="132"/>
        <v>18269</v>
      </c>
      <c r="V290" s="176">
        <f t="shared" si="133"/>
        <v>14852</v>
      </c>
    </row>
    <row r="291" spans="1:22" ht="14" hidden="1" x14ac:dyDescent="0.15">
      <c r="A291" s="25">
        <v>69</v>
      </c>
      <c r="B291" s="26"/>
      <c r="C291" s="73">
        <f t="shared" si="122"/>
        <v>60694</v>
      </c>
      <c r="D291" s="73">
        <f t="shared" si="123"/>
        <v>42457</v>
      </c>
      <c r="E291" s="73">
        <f t="shared" si="124"/>
        <v>33482</v>
      </c>
      <c r="F291" s="73">
        <f t="shared" si="125"/>
        <v>24811</v>
      </c>
      <c r="G291" s="73">
        <f t="shared" si="126"/>
        <v>19105</v>
      </c>
      <c r="H291" s="73">
        <f t="shared" si="127"/>
        <v>15525</v>
      </c>
      <c r="J291" s="175">
        <v>60694</v>
      </c>
      <c r="K291" s="130">
        <v>42457</v>
      </c>
      <c r="L291" s="130">
        <v>33482</v>
      </c>
      <c r="M291" s="130">
        <v>24811</v>
      </c>
      <c r="N291" s="130">
        <v>19105</v>
      </c>
      <c r="O291" s="176">
        <v>15525</v>
      </c>
      <c r="P291" s="27"/>
      <c r="Q291" s="175">
        <f t="shared" si="128"/>
        <v>60694</v>
      </c>
      <c r="R291" s="130">
        <f t="shared" si="129"/>
        <v>42457</v>
      </c>
      <c r="S291" s="130">
        <f t="shared" si="130"/>
        <v>33482</v>
      </c>
      <c r="T291" s="130">
        <f t="shared" si="131"/>
        <v>24811</v>
      </c>
      <c r="U291" s="130">
        <f t="shared" si="132"/>
        <v>19105</v>
      </c>
      <c r="V291" s="176">
        <f t="shared" si="133"/>
        <v>15525</v>
      </c>
    </row>
    <row r="292" spans="1:22" ht="14" hidden="1" x14ac:dyDescent="0.15">
      <c r="A292" s="25">
        <v>70</v>
      </c>
      <c r="B292" s="26"/>
      <c r="C292" s="73">
        <f t="shared" si="122"/>
        <v>61968</v>
      </c>
      <c r="D292" s="73">
        <f t="shared" si="123"/>
        <v>43002</v>
      </c>
      <c r="E292" s="73">
        <f t="shared" si="124"/>
        <v>34011</v>
      </c>
      <c r="F292" s="73">
        <f t="shared" si="125"/>
        <v>25188</v>
      </c>
      <c r="G292" s="73">
        <f t="shared" si="126"/>
        <v>19471</v>
      </c>
      <c r="H292" s="73">
        <f t="shared" si="127"/>
        <v>15730</v>
      </c>
      <c r="J292" s="175">
        <v>61968</v>
      </c>
      <c r="K292" s="130">
        <v>43002</v>
      </c>
      <c r="L292" s="130">
        <v>34011</v>
      </c>
      <c r="M292" s="130">
        <v>25188</v>
      </c>
      <c r="N292" s="130">
        <v>19471</v>
      </c>
      <c r="O292" s="176">
        <v>15730</v>
      </c>
      <c r="P292" s="27"/>
      <c r="Q292" s="175">
        <f t="shared" si="128"/>
        <v>61968</v>
      </c>
      <c r="R292" s="130">
        <f t="shared" si="129"/>
        <v>43002</v>
      </c>
      <c r="S292" s="130">
        <f t="shared" si="130"/>
        <v>34011</v>
      </c>
      <c r="T292" s="130">
        <f t="shared" si="131"/>
        <v>25188</v>
      </c>
      <c r="U292" s="130">
        <f t="shared" si="132"/>
        <v>19471</v>
      </c>
      <c r="V292" s="176">
        <f t="shared" si="133"/>
        <v>15730</v>
      </c>
    </row>
    <row r="293" spans="1:22" ht="14" hidden="1" x14ac:dyDescent="0.15">
      <c r="A293" s="25">
        <v>71</v>
      </c>
      <c r="B293" s="26"/>
      <c r="C293" s="73">
        <f t="shared" si="122"/>
        <v>69729</v>
      </c>
      <c r="D293" s="73">
        <f t="shared" si="123"/>
        <v>48384</v>
      </c>
      <c r="E293" s="73">
        <f t="shared" si="124"/>
        <v>38272</v>
      </c>
      <c r="F293" s="73">
        <f t="shared" si="125"/>
        <v>28351</v>
      </c>
      <c r="G293" s="73">
        <f t="shared" si="126"/>
        <v>21912</v>
      </c>
      <c r="H293" s="73">
        <f t="shared" si="127"/>
        <v>17699</v>
      </c>
      <c r="J293" s="175">
        <v>69729</v>
      </c>
      <c r="K293" s="130">
        <v>48384</v>
      </c>
      <c r="L293" s="130">
        <v>38272</v>
      </c>
      <c r="M293" s="130">
        <v>28351</v>
      </c>
      <c r="N293" s="130">
        <v>21912</v>
      </c>
      <c r="O293" s="176">
        <v>17699</v>
      </c>
      <c r="P293" s="27"/>
      <c r="Q293" s="175">
        <f t="shared" si="128"/>
        <v>69729</v>
      </c>
      <c r="R293" s="130">
        <f t="shared" si="129"/>
        <v>48384</v>
      </c>
      <c r="S293" s="130">
        <f t="shared" si="130"/>
        <v>38272</v>
      </c>
      <c r="T293" s="130">
        <f t="shared" si="131"/>
        <v>28351</v>
      </c>
      <c r="U293" s="130">
        <f t="shared" si="132"/>
        <v>21912</v>
      </c>
      <c r="V293" s="176">
        <f t="shared" si="133"/>
        <v>17699</v>
      </c>
    </row>
    <row r="294" spans="1:22" ht="14" hidden="1" x14ac:dyDescent="0.15">
      <c r="A294" s="25">
        <v>72</v>
      </c>
      <c r="B294" s="26"/>
      <c r="C294" s="73">
        <f t="shared" si="122"/>
        <v>77479</v>
      </c>
      <c r="D294" s="73">
        <f t="shared" si="123"/>
        <v>53768</v>
      </c>
      <c r="E294" s="73">
        <f t="shared" si="124"/>
        <v>42522</v>
      </c>
      <c r="F294" s="73">
        <f t="shared" si="125"/>
        <v>31503</v>
      </c>
      <c r="G294" s="73">
        <f t="shared" si="126"/>
        <v>24344</v>
      </c>
      <c r="H294" s="73">
        <f t="shared" si="127"/>
        <v>19671</v>
      </c>
      <c r="J294" s="175">
        <v>77479</v>
      </c>
      <c r="K294" s="130">
        <v>53768</v>
      </c>
      <c r="L294" s="130">
        <v>42522</v>
      </c>
      <c r="M294" s="130">
        <v>31503</v>
      </c>
      <c r="N294" s="130">
        <v>24344</v>
      </c>
      <c r="O294" s="176">
        <v>19671</v>
      </c>
      <c r="P294" s="27"/>
      <c r="Q294" s="175">
        <f t="shared" si="128"/>
        <v>77479</v>
      </c>
      <c r="R294" s="130">
        <f t="shared" si="129"/>
        <v>53768</v>
      </c>
      <c r="S294" s="130">
        <f t="shared" si="130"/>
        <v>42522</v>
      </c>
      <c r="T294" s="130">
        <f t="shared" si="131"/>
        <v>31503</v>
      </c>
      <c r="U294" s="130">
        <f t="shared" si="132"/>
        <v>24344</v>
      </c>
      <c r="V294" s="176">
        <f t="shared" si="133"/>
        <v>19671</v>
      </c>
    </row>
    <row r="295" spans="1:22" ht="14" hidden="1" x14ac:dyDescent="0.15">
      <c r="A295" s="25">
        <v>73</v>
      </c>
      <c r="B295" s="26"/>
      <c r="C295" s="73">
        <f t="shared" si="122"/>
        <v>85232</v>
      </c>
      <c r="D295" s="73">
        <f t="shared" si="123"/>
        <v>59149</v>
      </c>
      <c r="E295" s="73">
        <f t="shared" si="124"/>
        <v>46780</v>
      </c>
      <c r="F295" s="73">
        <f t="shared" si="125"/>
        <v>34652</v>
      </c>
      <c r="G295" s="73">
        <f t="shared" si="126"/>
        <v>26783</v>
      </c>
      <c r="H295" s="73">
        <f t="shared" si="127"/>
        <v>21643</v>
      </c>
      <c r="J295" s="175">
        <v>85232</v>
      </c>
      <c r="K295" s="130">
        <v>59149</v>
      </c>
      <c r="L295" s="130">
        <v>46780</v>
      </c>
      <c r="M295" s="130">
        <v>34652</v>
      </c>
      <c r="N295" s="130">
        <v>26783</v>
      </c>
      <c r="O295" s="176">
        <v>21643</v>
      </c>
      <c r="P295" s="27"/>
      <c r="Q295" s="175">
        <f t="shared" si="128"/>
        <v>85232</v>
      </c>
      <c r="R295" s="130">
        <f t="shared" si="129"/>
        <v>59149</v>
      </c>
      <c r="S295" s="130">
        <f t="shared" si="130"/>
        <v>46780</v>
      </c>
      <c r="T295" s="130">
        <f t="shared" si="131"/>
        <v>34652</v>
      </c>
      <c r="U295" s="130">
        <f t="shared" si="132"/>
        <v>26783</v>
      </c>
      <c r="V295" s="176">
        <f t="shared" si="133"/>
        <v>21643</v>
      </c>
    </row>
    <row r="296" spans="1:22" ht="14" hidden="1" x14ac:dyDescent="0.15">
      <c r="A296" s="25">
        <v>74</v>
      </c>
      <c r="B296" s="26"/>
      <c r="C296" s="73">
        <f t="shared" si="122"/>
        <v>92978</v>
      </c>
      <c r="D296" s="73">
        <f t="shared" si="123"/>
        <v>64526</v>
      </c>
      <c r="E296" s="73">
        <f t="shared" si="124"/>
        <v>51042</v>
      </c>
      <c r="F296" s="73">
        <f t="shared" si="125"/>
        <v>37810</v>
      </c>
      <c r="G296" s="73">
        <f t="shared" si="126"/>
        <v>29215</v>
      </c>
      <c r="H296" s="73">
        <f t="shared" si="127"/>
        <v>23610</v>
      </c>
      <c r="J296" s="175">
        <v>92978</v>
      </c>
      <c r="K296" s="130">
        <v>64526</v>
      </c>
      <c r="L296" s="130">
        <v>51042</v>
      </c>
      <c r="M296" s="130">
        <v>37810</v>
      </c>
      <c r="N296" s="130">
        <v>29215</v>
      </c>
      <c r="O296" s="176">
        <v>23610</v>
      </c>
      <c r="P296" s="27"/>
      <c r="Q296" s="175">
        <f t="shared" si="128"/>
        <v>92978</v>
      </c>
      <c r="R296" s="130">
        <f t="shared" si="129"/>
        <v>64526</v>
      </c>
      <c r="S296" s="130">
        <f t="shared" si="130"/>
        <v>51042</v>
      </c>
      <c r="T296" s="130">
        <f t="shared" si="131"/>
        <v>37810</v>
      </c>
      <c r="U296" s="130">
        <f t="shared" si="132"/>
        <v>29215</v>
      </c>
      <c r="V296" s="176">
        <f t="shared" si="133"/>
        <v>23610</v>
      </c>
    </row>
    <row r="297" spans="1:22" ht="14" hidden="1" x14ac:dyDescent="0.15">
      <c r="A297" s="25">
        <v>75</v>
      </c>
      <c r="B297" s="26" t="s">
        <v>12</v>
      </c>
      <c r="C297" s="73">
        <f t="shared" si="122"/>
        <v>101516</v>
      </c>
      <c r="D297" s="73">
        <f t="shared" si="123"/>
        <v>70581</v>
      </c>
      <c r="E297" s="73">
        <f t="shared" si="124"/>
        <v>56924</v>
      </c>
      <c r="F297" s="73">
        <f t="shared" si="125"/>
        <v>43359</v>
      </c>
      <c r="G297" s="73">
        <f t="shared" si="126"/>
        <v>31991</v>
      </c>
      <c r="H297" s="73">
        <f t="shared" si="127"/>
        <v>27092</v>
      </c>
      <c r="J297" s="175">
        <v>101516</v>
      </c>
      <c r="K297" s="130">
        <v>70581</v>
      </c>
      <c r="L297" s="130">
        <v>56924</v>
      </c>
      <c r="M297" s="130">
        <v>43359</v>
      </c>
      <c r="N297" s="130">
        <v>31991</v>
      </c>
      <c r="O297" s="176">
        <v>27092</v>
      </c>
      <c r="P297" s="27"/>
      <c r="Q297" s="175">
        <f t="shared" si="128"/>
        <v>101516</v>
      </c>
      <c r="R297" s="130">
        <f t="shared" si="129"/>
        <v>70581</v>
      </c>
      <c r="S297" s="130">
        <f t="shared" si="130"/>
        <v>56924</v>
      </c>
      <c r="T297" s="130">
        <f t="shared" si="131"/>
        <v>43359</v>
      </c>
      <c r="U297" s="130">
        <f t="shared" si="132"/>
        <v>31991</v>
      </c>
      <c r="V297" s="176">
        <f t="shared" si="133"/>
        <v>27092</v>
      </c>
    </row>
    <row r="298" spans="1:22" ht="14" hidden="1" x14ac:dyDescent="0.15">
      <c r="A298" s="25">
        <v>1</v>
      </c>
      <c r="B298" s="26" t="s">
        <v>13</v>
      </c>
      <c r="C298" s="73">
        <f t="shared" si="122"/>
        <v>3852</v>
      </c>
      <c r="D298" s="73">
        <f t="shared" si="123"/>
        <v>2966</v>
      </c>
      <c r="E298" s="73">
        <f t="shared" si="124"/>
        <v>2151</v>
      </c>
      <c r="F298" s="73">
        <f t="shared" si="125"/>
        <v>1695</v>
      </c>
      <c r="G298" s="73">
        <f t="shared" si="126"/>
        <v>1455</v>
      </c>
      <c r="H298" s="73">
        <f t="shared" si="127"/>
        <v>1050</v>
      </c>
      <c r="J298" s="175">
        <v>3852</v>
      </c>
      <c r="K298" s="130">
        <v>2966</v>
      </c>
      <c r="L298" s="130">
        <v>2151</v>
      </c>
      <c r="M298" s="130">
        <v>1695</v>
      </c>
      <c r="N298" s="130">
        <v>1455</v>
      </c>
      <c r="O298" s="176">
        <v>1050</v>
      </c>
      <c r="P298" s="27"/>
      <c r="Q298" s="175">
        <f>J298*$P$4</f>
        <v>3852</v>
      </c>
      <c r="R298" s="175">
        <f t="shared" ref="R298:V298" si="134">K298*$P$4</f>
        <v>2966</v>
      </c>
      <c r="S298" s="175">
        <f t="shared" si="134"/>
        <v>2151</v>
      </c>
      <c r="T298" s="175">
        <f t="shared" si="134"/>
        <v>1695</v>
      </c>
      <c r="U298" s="175">
        <f t="shared" si="134"/>
        <v>1455</v>
      </c>
      <c r="V298" s="175">
        <f t="shared" si="134"/>
        <v>1050</v>
      </c>
    </row>
    <row r="299" spans="1:22" ht="14" hidden="1" x14ac:dyDescent="0.15">
      <c r="A299" s="25">
        <v>2</v>
      </c>
      <c r="B299" s="26" t="s">
        <v>1</v>
      </c>
      <c r="C299" s="73">
        <f t="shared" si="122"/>
        <v>5928</v>
      </c>
      <c r="D299" s="73">
        <f t="shared" si="123"/>
        <v>4832</v>
      </c>
      <c r="E299" s="73">
        <f t="shared" si="124"/>
        <v>3400</v>
      </c>
      <c r="F299" s="73">
        <f t="shared" si="125"/>
        <v>2663</v>
      </c>
      <c r="G299" s="73">
        <f t="shared" si="126"/>
        <v>2302</v>
      </c>
      <c r="H299" s="73">
        <f t="shared" si="127"/>
        <v>1550</v>
      </c>
      <c r="J299" s="175">
        <v>5928</v>
      </c>
      <c r="K299" s="130">
        <v>4832</v>
      </c>
      <c r="L299" s="130">
        <v>3400</v>
      </c>
      <c r="M299" s="130">
        <v>2663</v>
      </c>
      <c r="N299" s="130">
        <v>2302</v>
      </c>
      <c r="O299" s="176">
        <v>1550</v>
      </c>
      <c r="P299" s="27"/>
      <c r="Q299" s="175">
        <f t="shared" ref="Q299:Q300" si="135">J299*$P$4</f>
        <v>5928</v>
      </c>
      <c r="R299" s="175">
        <f t="shared" ref="R299:R300" si="136">K299*$P$4</f>
        <v>4832</v>
      </c>
      <c r="S299" s="175">
        <f t="shared" ref="S299:S300" si="137">L299*$P$4</f>
        <v>3400</v>
      </c>
      <c r="T299" s="175">
        <f t="shared" ref="T299:T300" si="138">M299*$P$4</f>
        <v>2663</v>
      </c>
      <c r="U299" s="175">
        <f t="shared" ref="U299:U300" si="139">N299*$P$4</f>
        <v>2302</v>
      </c>
      <c r="V299" s="175">
        <f t="shared" ref="V299:V300" si="140">O299*$P$4</f>
        <v>1550</v>
      </c>
    </row>
    <row r="300" spans="1:22" ht="14" hidden="1" x14ac:dyDescent="0.15">
      <c r="A300" s="25">
        <v>3</v>
      </c>
      <c r="B300" s="26" t="s">
        <v>14</v>
      </c>
      <c r="C300" s="73">
        <f t="shared" si="122"/>
        <v>8643</v>
      </c>
      <c r="D300" s="73">
        <f t="shared" si="123"/>
        <v>7070</v>
      </c>
      <c r="E300" s="73">
        <f t="shared" si="124"/>
        <v>4953</v>
      </c>
      <c r="F300" s="73">
        <f t="shared" si="125"/>
        <v>3888</v>
      </c>
      <c r="G300" s="73">
        <f t="shared" si="126"/>
        <v>3341</v>
      </c>
      <c r="H300" s="73">
        <f t="shared" si="127"/>
        <v>2355</v>
      </c>
      <c r="J300" s="177">
        <v>8643</v>
      </c>
      <c r="K300" s="178">
        <v>7070</v>
      </c>
      <c r="L300" s="178">
        <v>4953</v>
      </c>
      <c r="M300" s="178">
        <v>3888</v>
      </c>
      <c r="N300" s="178">
        <v>3341</v>
      </c>
      <c r="O300" s="179">
        <v>2355</v>
      </c>
      <c r="P300" s="27"/>
      <c r="Q300" s="175">
        <f t="shared" si="135"/>
        <v>8643</v>
      </c>
      <c r="R300" s="175">
        <f t="shared" si="136"/>
        <v>7070</v>
      </c>
      <c r="S300" s="175">
        <f t="shared" si="137"/>
        <v>4953</v>
      </c>
      <c r="T300" s="175">
        <f t="shared" si="138"/>
        <v>3888</v>
      </c>
      <c r="U300" s="175">
        <f t="shared" si="139"/>
        <v>3341</v>
      </c>
      <c r="V300" s="175">
        <f t="shared" si="140"/>
        <v>2355</v>
      </c>
    </row>
    <row r="301" spans="1:22" hidden="1" x14ac:dyDescent="0.15">
      <c r="A301" s="25">
        <v>1</v>
      </c>
      <c r="B301" s="26" t="s">
        <v>3</v>
      </c>
      <c r="C301" s="28">
        <v>258.61500000000001</v>
      </c>
      <c r="D301" s="28">
        <v>258.61500000000001</v>
      </c>
      <c r="E301" s="28">
        <v>258.61500000000001</v>
      </c>
      <c r="F301" s="28">
        <v>258.61500000000001</v>
      </c>
      <c r="G301" s="28">
        <v>258.61500000000001</v>
      </c>
      <c r="H301" s="29">
        <v>258.61500000000001</v>
      </c>
      <c r="J301" s="27"/>
      <c r="K301" s="27"/>
      <c r="L301" s="27"/>
      <c r="M301" s="27"/>
      <c r="N301" s="27"/>
      <c r="O301" s="27"/>
    </row>
    <row r="302" spans="1:22" hidden="1" x14ac:dyDescent="0.15">
      <c r="A302" s="25">
        <v>1</v>
      </c>
      <c r="B302" s="26" t="s">
        <v>2</v>
      </c>
      <c r="C302" s="28">
        <v>344.82</v>
      </c>
      <c r="D302" s="28">
        <v>344.82</v>
      </c>
      <c r="E302" s="28">
        <v>344.82</v>
      </c>
      <c r="F302" s="28">
        <v>344.82</v>
      </c>
      <c r="G302" s="28">
        <v>344.82</v>
      </c>
      <c r="H302" s="29">
        <v>344.82</v>
      </c>
      <c r="J302" s="27"/>
      <c r="K302" s="27"/>
      <c r="L302" s="27"/>
      <c r="M302" s="27"/>
      <c r="N302" s="27"/>
      <c r="O302" s="27"/>
    </row>
    <row r="303" spans="1:22" hidden="1" x14ac:dyDescent="0.15">
      <c r="A303" s="25"/>
      <c r="H303" s="30"/>
    </row>
    <row r="304" spans="1:22" ht="18" hidden="1" x14ac:dyDescent="0.2">
      <c r="A304" s="280" t="s">
        <v>34</v>
      </c>
      <c r="B304" s="281"/>
      <c r="C304" s="281"/>
      <c r="D304" s="281"/>
      <c r="E304" s="281"/>
      <c r="F304" s="281"/>
      <c r="G304" s="281"/>
      <c r="H304" s="282"/>
    </row>
    <row r="305" spans="1:19" hidden="1" x14ac:dyDescent="0.15">
      <c r="A305" s="283" t="s">
        <v>0</v>
      </c>
      <c r="B305" s="284"/>
      <c r="C305" s="284"/>
      <c r="D305" s="284"/>
      <c r="E305" s="284"/>
      <c r="F305" s="284"/>
      <c r="G305" s="284"/>
      <c r="H305" s="22"/>
    </row>
    <row r="306" spans="1:19" hidden="1" x14ac:dyDescent="0.15">
      <c r="A306" s="25" t="s">
        <v>4</v>
      </c>
      <c r="B306" s="16" t="s">
        <v>4</v>
      </c>
      <c r="C306" s="21" t="s">
        <v>58</v>
      </c>
      <c r="D306" s="21" t="s">
        <v>59</v>
      </c>
      <c r="E306" s="21" t="s">
        <v>60</v>
      </c>
      <c r="F306" s="21" t="s">
        <v>61</v>
      </c>
      <c r="G306" s="21" t="s">
        <v>62</v>
      </c>
      <c r="H306" s="22" t="s">
        <v>63</v>
      </c>
      <c r="I306" s="21"/>
    </row>
    <row r="307" spans="1:19" hidden="1" x14ac:dyDescent="0.15">
      <c r="A307" s="25">
        <v>18</v>
      </c>
      <c r="B307" s="26" t="s">
        <v>147</v>
      </c>
      <c r="C307">
        <f>C274*$L$2</f>
        <v>4952.3200000000006</v>
      </c>
      <c r="D307">
        <f t="shared" ref="D307:H307" si="141">D274*$L$2</f>
        <v>3538.28</v>
      </c>
      <c r="E307">
        <f t="shared" si="141"/>
        <v>2710.9500000000003</v>
      </c>
      <c r="F307">
        <f t="shared" si="141"/>
        <v>2059.58</v>
      </c>
      <c r="G307">
        <f t="shared" si="141"/>
        <v>1537.53</v>
      </c>
      <c r="H307">
        <f t="shared" si="141"/>
        <v>1220.5900000000001</v>
      </c>
      <c r="I307"/>
      <c r="J307"/>
      <c r="K307"/>
      <c r="L307"/>
      <c r="M307"/>
      <c r="N307"/>
      <c r="O307" s="27"/>
      <c r="P307" s="27"/>
      <c r="Q307" s="27"/>
      <c r="R307" s="27"/>
      <c r="S307" s="27"/>
    </row>
    <row r="308" spans="1:19" hidden="1" x14ac:dyDescent="0.15">
      <c r="A308" s="25">
        <v>25</v>
      </c>
      <c r="B308" s="26" t="s">
        <v>5</v>
      </c>
      <c r="C308">
        <f t="shared" ref="C308:H333" si="142">C275*$L$2</f>
        <v>5539.0300000000007</v>
      </c>
      <c r="D308">
        <f t="shared" si="142"/>
        <v>3936.3100000000004</v>
      </c>
      <c r="E308">
        <f t="shared" si="142"/>
        <v>3023.1200000000003</v>
      </c>
      <c r="F308">
        <f t="shared" si="142"/>
        <v>2286.42</v>
      </c>
      <c r="G308">
        <f t="shared" si="142"/>
        <v>1714.02</v>
      </c>
      <c r="H308">
        <f t="shared" si="142"/>
        <v>1353.6200000000001</v>
      </c>
      <c r="I308"/>
      <c r="J308"/>
      <c r="K308"/>
      <c r="L308"/>
      <c r="M308"/>
      <c r="N308"/>
      <c r="O308" s="27"/>
      <c r="P308" s="27"/>
      <c r="Q308" s="27"/>
      <c r="R308" s="27"/>
      <c r="S308" s="27"/>
    </row>
    <row r="309" spans="1:19" hidden="1" x14ac:dyDescent="0.15">
      <c r="A309" s="25">
        <v>30</v>
      </c>
      <c r="B309" s="26" t="s">
        <v>6</v>
      </c>
      <c r="C309">
        <f t="shared" si="142"/>
        <v>6466.5300000000007</v>
      </c>
      <c r="D309">
        <f t="shared" si="142"/>
        <v>4552.7</v>
      </c>
      <c r="E309">
        <f t="shared" si="142"/>
        <v>3551.53</v>
      </c>
      <c r="F309">
        <f t="shared" si="142"/>
        <v>2722.08</v>
      </c>
      <c r="G309">
        <f t="shared" si="142"/>
        <v>2030.43</v>
      </c>
      <c r="H309">
        <f t="shared" si="142"/>
        <v>1567.21</v>
      </c>
      <c r="I309"/>
      <c r="J309"/>
      <c r="K309"/>
      <c r="L309"/>
      <c r="M309"/>
      <c r="N309"/>
      <c r="O309" s="27"/>
      <c r="P309" s="27"/>
      <c r="Q309" s="27"/>
      <c r="R309" s="27"/>
      <c r="S309" s="27"/>
    </row>
    <row r="310" spans="1:19" hidden="1" x14ac:dyDescent="0.15">
      <c r="A310" s="25">
        <v>35</v>
      </c>
      <c r="B310" s="26" t="s">
        <v>7</v>
      </c>
      <c r="C310">
        <f t="shared" si="142"/>
        <v>7297.5700000000006</v>
      </c>
      <c r="D310">
        <f t="shared" si="142"/>
        <v>5050.9000000000005</v>
      </c>
      <c r="E310">
        <f t="shared" si="142"/>
        <v>3951.6800000000003</v>
      </c>
      <c r="F310">
        <f t="shared" si="142"/>
        <v>3026.83</v>
      </c>
      <c r="G310">
        <f t="shared" si="142"/>
        <v>2317.1600000000003</v>
      </c>
      <c r="H310">
        <f t="shared" si="142"/>
        <v>1740.52</v>
      </c>
      <c r="I310"/>
      <c r="J310"/>
      <c r="K310"/>
      <c r="L310"/>
      <c r="M310"/>
      <c r="N310"/>
      <c r="O310" s="27"/>
      <c r="P310" s="27"/>
      <c r="Q310" s="27"/>
      <c r="R310" s="27"/>
      <c r="S310" s="27"/>
    </row>
    <row r="311" spans="1:19" hidden="1" x14ac:dyDescent="0.15">
      <c r="A311" s="25">
        <v>40</v>
      </c>
      <c r="B311" s="26" t="s">
        <v>8</v>
      </c>
      <c r="C311">
        <f t="shared" si="142"/>
        <v>8537.77</v>
      </c>
      <c r="D311">
        <f t="shared" si="142"/>
        <v>5886.71</v>
      </c>
      <c r="E311">
        <f t="shared" si="142"/>
        <v>4631.67</v>
      </c>
      <c r="F311">
        <f t="shared" si="142"/>
        <v>3544.11</v>
      </c>
      <c r="G311">
        <f t="shared" si="142"/>
        <v>2676.5</v>
      </c>
      <c r="H311">
        <f t="shared" si="142"/>
        <v>2029.9</v>
      </c>
      <c r="I311"/>
      <c r="J311"/>
      <c r="K311"/>
      <c r="L311"/>
      <c r="M311"/>
      <c r="N311"/>
      <c r="O311" s="27"/>
      <c r="P311" s="27"/>
      <c r="Q311" s="27"/>
      <c r="R311" s="27"/>
      <c r="S311" s="27"/>
    </row>
    <row r="312" spans="1:19" hidden="1" x14ac:dyDescent="0.15">
      <c r="A312" s="25">
        <v>45</v>
      </c>
      <c r="B312" s="26" t="s">
        <v>9</v>
      </c>
      <c r="C312">
        <f t="shared" si="142"/>
        <v>9858</v>
      </c>
      <c r="D312">
        <f t="shared" si="142"/>
        <v>6834.35</v>
      </c>
      <c r="E312">
        <f t="shared" si="142"/>
        <v>5330.7400000000007</v>
      </c>
      <c r="F312">
        <f t="shared" si="142"/>
        <v>3997.26</v>
      </c>
      <c r="G312">
        <f t="shared" si="142"/>
        <v>3041.1400000000003</v>
      </c>
      <c r="H312">
        <f t="shared" si="142"/>
        <v>2361.6800000000003</v>
      </c>
      <c r="I312"/>
      <c r="J312"/>
      <c r="K312"/>
      <c r="L312"/>
      <c r="M312"/>
      <c r="N312"/>
      <c r="O312" s="27"/>
      <c r="P312" s="27"/>
      <c r="Q312" s="27"/>
      <c r="R312" s="27"/>
      <c r="S312" s="27"/>
    </row>
    <row r="313" spans="1:19" hidden="1" x14ac:dyDescent="0.15">
      <c r="A313" s="25">
        <v>50</v>
      </c>
      <c r="B313" s="26" t="s">
        <v>10</v>
      </c>
      <c r="C313">
        <f t="shared" si="142"/>
        <v>11512.66</v>
      </c>
      <c r="D313">
        <f t="shared" si="142"/>
        <v>7728.46</v>
      </c>
      <c r="E313">
        <f t="shared" si="142"/>
        <v>6180.33</v>
      </c>
      <c r="F313">
        <f t="shared" si="142"/>
        <v>4803.92</v>
      </c>
      <c r="G313">
        <f t="shared" si="142"/>
        <v>3526.6200000000003</v>
      </c>
      <c r="H313">
        <f t="shared" si="142"/>
        <v>2675.9700000000003</v>
      </c>
      <c r="I313"/>
      <c r="J313"/>
      <c r="K313"/>
      <c r="L313"/>
      <c r="M313"/>
      <c r="N313"/>
      <c r="O313" s="27"/>
      <c r="P313" s="27"/>
      <c r="Q313" s="27"/>
      <c r="R313" s="27"/>
      <c r="S313" s="27"/>
    </row>
    <row r="314" spans="1:19" hidden="1" x14ac:dyDescent="0.15">
      <c r="A314" s="25">
        <v>55</v>
      </c>
      <c r="B314" s="26" t="s">
        <v>11</v>
      </c>
      <c r="C314">
        <f t="shared" si="142"/>
        <v>13339.04</v>
      </c>
      <c r="D314">
        <f t="shared" si="142"/>
        <v>9133.49</v>
      </c>
      <c r="E314">
        <f t="shared" si="142"/>
        <v>7139.1</v>
      </c>
      <c r="F314">
        <f t="shared" si="142"/>
        <v>5315.37</v>
      </c>
      <c r="G314">
        <f t="shared" si="142"/>
        <v>4081</v>
      </c>
      <c r="H314">
        <f t="shared" si="142"/>
        <v>3162.51</v>
      </c>
      <c r="I314"/>
      <c r="J314"/>
      <c r="K314"/>
      <c r="L314"/>
      <c r="M314"/>
      <c r="N314"/>
      <c r="O314" s="27"/>
      <c r="P314" s="27"/>
      <c r="Q314" s="27"/>
      <c r="R314" s="27"/>
      <c r="S314" s="27"/>
    </row>
    <row r="315" spans="1:19" hidden="1" x14ac:dyDescent="0.15">
      <c r="A315" s="25">
        <v>60</v>
      </c>
      <c r="B315" s="26"/>
      <c r="C315">
        <f t="shared" si="142"/>
        <v>14197.11</v>
      </c>
      <c r="D315">
        <f t="shared" si="142"/>
        <v>10090.140000000001</v>
      </c>
      <c r="E315">
        <f t="shared" si="142"/>
        <v>7898.06</v>
      </c>
      <c r="F315">
        <f t="shared" si="142"/>
        <v>5843.25</v>
      </c>
      <c r="G315">
        <f t="shared" si="142"/>
        <v>4503.41</v>
      </c>
      <c r="H315">
        <f t="shared" si="142"/>
        <v>3500.1200000000003</v>
      </c>
      <c r="I315"/>
      <c r="J315"/>
      <c r="K315"/>
      <c r="L315"/>
      <c r="M315"/>
      <c r="N315"/>
      <c r="O315" s="27"/>
      <c r="P315" s="27"/>
      <c r="Q315" s="27"/>
      <c r="R315" s="27"/>
      <c r="S315" s="27"/>
    </row>
    <row r="316" spans="1:19" hidden="1" x14ac:dyDescent="0.15">
      <c r="A316" s="25">
        <v>61</v>
      </c>
      <c r="B316" s="26"/>
      <c r="C316">
        <f t="shared" si="142"/>
        <v>16224.890000000001</v>
      </c>
      <c r="D316">
        <f t="shared" si="142"/>
        <v>11526.970000000001</v>
      </c>
      <c r="E316">
        <f t="shared" si="142"/>
        <v>9029.08</v>
      </c>
      <c r="F316">
        <f t="shared" si="142"/>
        <v>6680.6500000000005</v>
      </c>
      <c r="G316">
        <f t="shared" si="142"/>
        <v>5145.7700000000004</v>
      </c>
      <c r="H316">
        <f t="shared" si="142"/>
        <v>4002.03</v>
      </c>
      <c r="I316"/>
      <c r="J316"/>
      <c r="K316"/>
      <c r="L316"/>
      <c r="M316"/>
      <c r="N316"/>
      <c r="O316" s="27"/>
      <c r="P316" s="27"/>
      <c r="Q316" s="27"/>
      <c r="R316" s="27"/>
      <c r="S316" s="27"/>
    </row>
    <row r="317" spans="1:19" hidden="1" x14ac:dyDescent="0.15">
      <c r="A317" s="25">
        <v>62</v>
      </c>
      <c r="B317" s="26"/>
      <c r="C317">
        <f t="shared" si="142"/>
        <v>18025.830000000002</v>
      </c>
      <c r="D317">
        <f t="shared" si="142"/>
        <v>12815.400000000001</v>
      </c>
      <c r="E317">
        <f t="shared" si="142"/>
        <v>10033.960000000001</v>
      </c>
      <c r="F317">
        <f t="shared" si="142"/>
        <v>7426.3600000000006</v>
      </c>
      <c r="G317">
        <f t="shared" si="142"/>
        <v>5719.76</v>
      </c>
      <c r="H317">
        <f t="shared" si="142"/>
        <v>4446.17</v>
      </c>
      <c r="I317"/>
      <c r="J317"/>
      <c r="K317"/>
      <c r="L317"/>
      <c r="M317"/>
      <c r="N317"/>
      <c r="O317" s="27"/>
      <c r="P317" s="27"/>
      <c r="Q317" s="27"/>
      <c r="R317" s="27"/>
      <c r="S317" s="27"/>
    </row>
    <row r="318" spans="1:19" hidden="1" x14ac:dyDescent="0.15">
      <c r="A318" s="25">
        <v>63</v>
      </c>
      <c r="B318" s="26"/>
      <c r="C318">
        <f t="shared" si="142"/>
        <v>19831.010000000002</v>
      </c>
      <c r="D318">
        <f t="shared" si="142"/>
        <v>14098.53</v>
      </c>
      <c r="E318">
        <f t="shared" si="142"/>
        <v>11041.49</v>
      </c>
      <c r="F318">
        <f t="shared" si="142"/>
        <v>8168.3600000000006</v>
      </c>
      <c r="G318">
        <f t="shared" si="142"/>
        <v>6295.87</v>
      </c>
      <c r="H318">
        <f t="shared" si="142"/>
        <v>4895.08</v>
      </c>
      <c r="I318"/>
      <c r="J318"/>
      <c r="K318"/>
      <c r="L318"/>
      <c r="M318"/>
      <c r="N318"/>
      <c r="O318" s="27"/>
      <c r="P318" s="27"/>
      <c r="Q318" s="27"/>
      <c r="R318" s="27"/>
      <c r="S318" s="27"/>
    </row>
    <row r="319" spans="1:19" hidden="1" x14ac:dyDescent="0.15">
      <c r="A319" s="25">
        <v>64</v>
      </c>
      <c r="B319" s="26"/>
      <c r="C319">
        <f t="shared" si="142"/>
        <v>21638.84</v>
      </c>
      <c r="D319">
        <f t="shared" si="142"/>
        <v>15378.480000000001</v>
      </c>
      <c r="E319">
        <f t="shared" si="142"/>
        <v>12046.900000000001</v>
      </c>
      <c r="F319">
        <f t="shared" si="142"/>
        <v>8913.01</v>
      </c>
      <c r="G319">
        <f t="shared" si="142"/>
        <v>6864.56</v>
      </c>
      <c r="H319">
        <f t="shared" si="142"/>
        <v>5341.34</v>
      </c>
      <c r="I319"/>
      <c r="J319"/>
      <c r="K319"/>
      <c r="L319"/>
      <c r="M319"/>
      <c r="N319"/>
      <c r="O319" s="27"/>
      <c r="P319" s="27"/>
      <c r="Q319" s="27"/>
      <c r="R319" s="27"/>
      <c r="S319" s="27"/>
    </row>
    <row r="320" spans="1:19" hidden="1" x14ac:dyDescent="0.15">
      <c r="A320" s="25">
        <v>65</v>
      </c>
      <c r="B320" s="26"/>
      <c r="C320">
        <f t="shared" si="142"/>
        <v>23765.73</v>
      </c>
      <c r="D320">
        <f t="shared" si="142"/>
        <v>16624.510000000002</v>
      </c>
      <c r="E320">
        <f t="shared" si="142"/>
        <v>13112.730000000001</v>
      </c>
      <c r="F320">
        <f t="shared" si="142"/>
        <v>9715.9600000000009</v>
      </c>
      <c r="G320">
        <f t="shared" si="142"/>
        <v>7482.01</v>
      </c>
      <c r="H320">
        <f t="shared" si="142"/>
        <v>6078.5700000000006</v>
      </c>
      <c r="I320"/>
      <c r="J320"/>
      <c r="K320"/>
      <c r="L320"/>
      <c r="M320"/>
      <c r="N320"/>
      <c r="O320" s="27"/>
      <c r="P320" s="27"/>
      <c r="Q320" s="27"/>
      <c r="R320" s="27"/>
      <c r="S320" s="27"/>
    </row>
    <row r="321" spans="1:19" hidden="1" x14ac:dyDescent="0.15">
      <c r="A321" s="25">
        <v>66</v>
      </c>
      <c r="B321" s="26"/>
      <c r="C321">
        <f t="shared" si="142"/>
        <v>25167.58</v>
      </c>
      <c r="D321">
        <f t="shared" si="142"/>
        <v>17603.420000000002</v>
      </c>
      <c r="E321">
        <f t="shared" si="142"/>
        <v>13878.050000000001</v>
      </c>
      <c r="F321">
        <f t="shared" si="142"/>
        <v>10286.24</v>
      </c>
      <c r="G321">
        <f t="shared" si="142"/>
        <v>7919.79</v>
      </c>
      <c r="H321">
        <f t="shared" si="142"/>
        <v>6435.26</v>
      </c>
      <c r="I321"/>
      <c r="J321"/>
      <c r="K321"/>
      <c r="L321"/>
      <c r="M321"/>
      <c r="N321"/>
      <c r="O321" s="27"/>
      <c r="P321" s="27"/>
      <c r="Q321" s="27"/>
      <c r="R321" s="27"/>
      <c r="S321" s="27"/>
    </row>
    <row r="322" spans="1:19" hidden="1" x14ac:dyDescent="0.15">
      <c r="A322" s="25">
        <v>67</v>
      </c>
      <c r="B322" s="26"/>
      <c r="C322">
        <f t="shared" si="142"/>
        <v>27968.100000000002</v>
      </c>
      <c r="D322">
        <f t="shared" si="142"/>
        <v>19566.010000000002</v>
      </c>
      <c r="E322">
        <f t="shared" si="142"/>
        <v>15428.83</v>
      </c>
      <c r="F322">
        <f t="shared" si="142"/>
        <v>11433.69</v>
      </c>
      <c r="G322">
        <f t="shared" si="142"/>
        <v>8802.24</v>
      </c>
      <c r="H322">
        <f t="shared" si="142"/>
        <v>7152.88</v>
      </c>
      <c r="I322"/>
      <c r="J322"/>
      <c r="K322"/>
      <c r="L322"/>
      <c r="M322"/>
      <c r="N322"/>
      <c r="O322" s="27"/>
      <c r="P322" s="27"/>
      <c r="Q322" s="27"/>
      <c r="R322" s="27"/>
      <c r="S322" s="27"/>
    </row>
    <row r="323" spans="1:19" hidden="1" x14ac:dyDescent="0.15">
      <c r="A323" s="25">
        <v>68</v>
      </c>
      <c r="B323" s="26"/>
      <c r="C323">
        <f t="shared" si="142"/>
        <v>30764.91</v>
      </c>
      <c r="D323">
        <f t="shared" si="142"/>
        <v>21521.18</v>
      </c>
      <c r="E323">
        <f t="shared" si="142"/>
        <v>16972.190000000002</v>
      </c>
      <c r="F323">
        <f t="shared" si="142"/>
        <v>12575.84</v>
      </c>
      <c r="G323">
        <f t="shared" si="142"/>
        <v>9682.57</v>
      </c>
      <c r="H323">
        <f t="shared" si="142"/>
        <v>7871.56</v>
      </c>
      <c r="I323"/>
      <c r="J323"/>
      <c r="K323"/>
      <c r="L323"/>
      <c r="M323"/>
      <c r="N323"/>
      <c r="O323" s="27"/>
      <c r="P323" s="27"/>
      <c r="Q323" s="27"/>
      <c r="R323" s="27"/>
      <c r="S323" s="27"/>
    </row>
    <row r="324" spans="1:19" hidden="1" x14ac:dyDescent="0.15">
      <c r="A324" s="25">
        <v>69</v>
      </c>
      <c r="B324" s="26"/>
      <c r="C324">
        <f t="shared" si="142"/>
        <v>32167.820000000003</v>
      </c>
      <c r="D324">
        <f t="shared" si="142"/>
        <v>22502.210000000003</v>
      </c>
      <c r="E324">
        <f t="shared" si="142"/>
        <v>17745.46</v>
      </c>
      <c r="F324">
        <f t="shared" si="142"/>
        <v>13149.83</v>
      </c>
      <c r="G324">
        <f t="shared" si="142"/>
        <v>10125.65</v>
      </c>
      <c r="H324">
        <f t="shared" si="142"/>
        <v>8228.25</v>
      </c>
      <c r="I324"/>
      <c r="J324"/>
      <c r="K324"/>
      <c r="L324"/>
      <c r="M324"/>
      <c r="N324"/>
      <c r="O324" s="27"/>
      <c r="P324" s="27"/>
      <c r="Q324" s="27"/>
      <c r="R324" s="27"/>
      <c r="S324" s="27"/>
    </row>
    <row r="325" spans="1:19" hidden="1" x14ac:dyDescent="0.15">
      <c r="A325" s="25">
        <v>70</v>
      </c>
      <c r="B325" s="26"/>
      <c r="C325">
        <f t="shared" si="142"/>
        <v>32843.040000000001</v>
      </c>
      <c r="D325">
        <f t="shared" si="142"/>
        <v>22791.06</v>
      </c>
      <c r="E325">
        <f t="shared" si="142"/>
        <v>18025.830000000002</v>
      </c>
      <c r="F325">
        <f t="shared" si="142"/>
        <v>13349.640000000001</v>
      </c>
      <c r="G325">
        <f t="shared" si="142"/>
        <v>10319.630000000001</v>
      </c>
      <c r="H325">
        <f t="shared" si="142"/>
        <v>8336.9</v>
      </c>
      <c r="I325"/>
      <c r="J325"/>
      <c r="K325"/>
      <c r="L325"/>
      <c r="M325"/>
      <c r="N325"/>
      <c r="O325" s="27"/>
      <c r="P325" s="27"/>
      <c r="Q325" s="27"/>
      <c r="R325" s="27"/>
      <c r="S325" s="27"/>
    </row>
    <row r="326" spans="1:19" hidden="1" x14ac:dyDescent="0.15">
      <c r="A326" s="25">
        <v>71</v>
      </c>
      <c r="B326" s="26"/>
      <c r="C326">
        <f t="shared" si="142"/>
        <v>36956.370000000003</v>
      </c>
      <c r="D326">
        <f t="shared" si="142"/>
        <v>25643.52</v>
      </c>
      <c r="E326">
        <f t="shared" si="142"/>
        <v>20284.16</v>
      </c>
      <c r="F326">
        <f t="shared" si="142"/>
        <v>15026.03</v>
      </c>
      <c r="G326">
        <f t="shared" si="142"/>
        <v>11613.36</v>
      </c>
      <c r="H326">
        <f t="shared" si="142"/>
        <v>9380.4700000000012</v>
      </c>
      <c r="I326"/>
      <c r="J326"/>
      <c r="K326"/>
      <c r="L326"/>
      <c r="M326"/>
      <c r="N326"/>
      <c r="O326" s="27"/>
      <c r="P326" s="27"/>
      <c r="Q326" s="27"/>
      <c r="R326" s="27"/>
      <c r="S326" s="27"/>
    </row>
    <row r="327" spans="1:19" hidden="1" x14ac:dyDescent="0.15">
      <c r="A327" s="25">
        <v>72</v>
      </c>
      <c r="B327" s="26"/>
      <c r="C327">
        <f t="shared" si="142"/>
        <v>41063.870000000003</v>
      </c>
      <c r="D327">
        <f t="shared" si="142"/>
        <v>28497.040000000001</v>
      </c>
      <c r="E327">
        <f t="shared" si="142"/>
        <v>22536.66</v>
      </c>
      <c r="F327">
        <f t="shared" si="142"/>
        <v>16696.59</v>
      </c>
      <c r="G327">
        <f t="shared" si="142"/>
        <v>12902.320000000002</v>
      </c>
      <c r="H327">
        <f t="shared" si="142"/>
        <v>10425.630000000001</v>
      </c>
      <c r="I327"/>
      <c r="J327"/>
      <c r="K327"/>
      <c r="L327"/>
      <c r="M327"/>
      <c r="N327"/>
      <c r="O327" s="27"/>
      <c r="P327" s="27"/>
      <c r="Q327" s="27"/>
      <c r="R327" s="27"/>
      <c r="S327" s="27"/>
    </row>
    <row r="328" spans="1:19" hidden="1" x14ac:dyDescent="0.15">
      <c r="A328" s="25">
        <v>73</v>
      </c>
      <c r="B328" s="26"/>
      <c r="C328">
        <f t="shared" si="142"/>
        <v>45172.959999999999</v>
      </c>
      <c r="D328">
        <f t="shared" si="142"/>
        <v>31348.97</v>
      </c>
      <c r="E328">
        <f t="shared" si="142"/>
        <v>24793.4</v>
      </c>
      <c r="F328">
        <f t="shared" si="142"/>
        <v>18365.560000000001</v>
      </c>
      <c r="G328">
        <f t="shared" si="142"/>
        <v>14194.990000000002</v>
      </c>
      <c r="H328">
        <f t="shared" si="142"/>
        <v>11470.79</v>
      </c>
      <c r="I328"/>
      <c r="J328"/>
      <c r="K328"/>
      <c r="L328"/>
      <c r="M328"/>
      <c r="N328"/>
      <c r="O328" s="27"/>
      <c r="P328" s="27"/>
      <c r="Q328" s="27"/>
      <c r="R328" s="27"/>
      <c r="S328" s="27"/>
    </row>
    <row r="329" spans="1:19" hidden="1" x14ac:dyDescent="0.15">
      <c r="A329" s="25">
        <v>74</v>
      </c>
      <c r="B329" s="26"/>
      <c r="C329">
        <f t="shared" si="142"/>
        <v>49278.340000000004</v>
      </c>
      <c r="D329">
        <f t="shared" si="142"/>
        <v>34198.78</v>
      </c>
      <c r="E329">
        <f t="shared" si="142"/>
        <v>27052.260000000002</v>
      </c>
      <c r="F329">
        <f t="shared" si="142"/>
        <v>20039.3</v>
      </c>
      <c r="G329">
        <f t="shared" si="142"/>
        <v>15483.95</v>
      </c>
      <c r="H329">
        <f t="shared" si="142"/>
        <v>12513.300000000001</v>
      </c>
      <c r="I329"/>
      <c r="J329"/>
      <c r="K329"/>
      <c r="L329"/>
      <c r="M329"/>
      <c r="N329"/>
      <c r="O329" s="27"/>
      <c r="P329" s="27"/>
      <c r="Q329" s="27"/>
      <c r="R329" s="27"/>
      <c r="S329" s="27"/>
    </row>
    <row r="330" spans="1:19" hidden="1" x14ac:dyDescent="0.15">
      <c r="A330" s="25">
        <v>75</v>
      </c>
      <c r="B330" s="26" t="s">
        <v>12</v>
      </c>
      <c r="C330">
        <f t="shared" si="142"/>
        <v>53803.48</v>
      </c>
      <c r="D330">
        <f t="shared" si="142"/>
        <v>37407.93</v>
      </c>
      <c r="E330">
        <f t="shared" si="142"/>
        <v>30169.72</v>
      </c>
      <c r="F330">
        <f t="shared" si="142"/>
        <v>22980.27</v>
      </c>
      <c r="G330">
        <f t="shared" si="142"/>
        <v>16955.23</v>
      </c>
      <c r="H330">
        <f t="shared" si="142"/>
        <v>14358.76</v>
      </c>
      <c r="I330"/>
      <c r="J330"/>
      <c r="K330"/>
      <c r="L330"/>
      <c r="M330"/>
      <c r="N330"/>
      <c r="O330" s="27"/>
      <c r="P330" s="27"/>
      <c r="Q330" s="27"/>
      <c r="R330" s="27"/>
      <c r="S330" s="27"/>
    </row>
    <row r="331" spans="1:19" hidden="1" x14ac:dyDescent="0.15">
      <c r="A331" s="25">
        <v>1</v>
      </c>
      <c r="B331" s="26" t="s">
        <v>13</v>
      </c>
      <c r="C331">
        <f t="shared" si="142"/>
        <v>2041.5600000000002</v>
      </c>
      <c r="D331">
        <f t="shared" si="142"/>
        <v>1571.98</v>
      </c>
      <c r="E331">
        <f t="shared" si="142"/>
        <v>1140.03</v>
      </c>
      <c r="F331">
        <f t="shared" si="142"/>
        <v>898.35</v>
      </c>
      <c r="G331">
        <f t="shared" si="142"/>
        <v>771.15000000000009</v>
      </c>
      <c r="H331">
        <f t="shared" si="142"/>
        <v>556.5</v>
      </c>
      <c r="I331"/>
      <c r="J331"/>
      <c r="K331"/>
      <c r="L331"/>
      <c r="M331"/>
      <c r="N331"/>
      <c r="O331" s="27"/>
      <c r="P331" s="27"/>
      <c r="Q331" s="27"/>
      <c r="R331" s="27"/>
      <c r="S331" s="27"/>
    </row>
    <row r="332" spans="1:19" hidden="1" x14ac:dyDescent="0.15">
      <c r="A332" s="25">
        <v>2</v>
      </c>
      <c r="B332" s="26" t="s">
        <v>1</v>
      </c>
      <c r="C332">
        <f t="shared" si="142"/>
        <v>3141.84</v>
      </c>
      <c r="D332">
        <f t="shared" si="142"/>
        <v>2560.96</v>
      </c>
      <c r="E332">
        <f t="shared" si="142"/>
        <v>1802</v>
      </c>
      <c r="F332">
        <f t="shared" si="142"/>
        <v>1411.39</v>
      </c>
      <c r="G332">
        <f t="shared" si="142"/>
        <v>1220.0600000000002</v>
      </c>
      <c r="H332">
        <f t="shared" si="142"/>
        <v>821.5</v>
      </c>
      <c r="I332"/>
      <c r="J332"/>
      <c r="K332"/>
      <c r="L332"/>
      <c r="M332"/>
      <c r="N332"/>
      <c r="O332" s="27"/>
      <c r="P332" s="27"/>
      <c r="Q332" s="27"/>
      <c r="R332" s="27"/>
      <c r="S332" s="27"/>
    </row>
    <row r="333" spans="1:19" hidden="1" x14ac:dyDescent="0.15">
      <c r="A333" s="25">
        <v>3</v>
      </c>
      <c r="B333" s="26" t="s">
        <v>14</v>
      </c>
      <c r="C333">
        <f t="shared" si="142"/>
        <v>4580.79</v>
      </c>
      <c r="D333">
        <f t="shared" si="142"/>
        <v>3747.1000000000004</v>
      </c>
      <c r="E333">
        <f t="shared" si="142"/>
        <v>2625.09</v>
      </c>
      <c r="F333">
        <f t="shared" si="142"/>
        <v>2060.6400000000003</v>
      </c>
      <c r="G333">
        <f t="shared" si="142"/>
        <v>1770.73</v>
      </c>
      <c r="H333">
        <f t="shared" si="142"/>
        <v>1248.1500000000001</v>
      </c>
      <c r="I333"/>
      <c r="J333"/>
      <c r="K333"/>
      <c r="L333"/>
      <c r="M333"/>
      <c r="N333"/>
      <c r="O333" s="27"/>
      <c r="P333" s="27"/>
      <c r="Q333" s="27"/>
      <c r="R333" s="27"/>
      <c r="S333" s="27"/>
    </row>
    <row r="334" spans="1:19" hidden="1" x14ac:dyDescent="0.15">
      <c r="A334" s="25">
        <v>1</v>
      </c>
      <c r="B334" s="26" t="s">
        <v>3</v>
      </c>
      <c r="C334" s="28">
        <v>137.07</v>
      </c>
      <c r="D334" s="28">
        <v>137.07</v>
      </c>
      <c r="E334" s="28">
        <v>137.07</v>
      </c>
      <c r="F334" s="28">
        <v>137.07</v>
      </c>
      <c r="G334" s="28">
        <v>137.07</v>
      </c>
      <c r="H334" s="28">
        <v>137.07</v>
      </c>
    </row>
    <row r="335" spans="1:19" ht="14" hidden="1" thickBot="1" x14ac:dyDescent="0.2">
      <c r="A335" s="31">
        <v>1</v>
      </c>
      <c r="B335" s="32" t="s">
        <v>2</v>
      </c>
      <c r="C335" s="33">
        <v>182.75460000000001</v>
      </c>
      <c r="D335" s="33">
        <v>182.75460000000001</v>
      </c>
      <c r="E335" s="33">
        <v>182.75460000000001</v>
      </c>
      <c r="F335" s="33">
        <v>182.75460000000001</v>
      </c>
      <c r="G335" s="33">
        <v>182.75460000000001</v>
      </c>
      <c r="H335" s="33">
        <v>182.75460000000001</v>
      </c>
    </row>
    <row r="336" spans="1:19" ht="14" hidden="1" thickBot="1" x14ac:dyDescent="0.2"/>
    <row r="337" spans="1:22" ht="18" hidden="1" x14ac:dyDescent="0.2">
      <c r="A337" s="277" t="s">
        <v>64</v>
      </c>
      <c r="B337" s="278"/>
      <c r="C337" s="278"/>
      <c r="D337" s="278"/>
      <c r="E337" s="278"/>
      <c r="F337" s="278"/>
      <c r="G337" s="278"/>
      <c r="H337" s="279"/>
    </row>
    <row r="338" spans="1:22" ht="18" hidden="1" x14ac:dyDescent="0.2">
      <c r="A338" s="280" t="s">
        <v>27</v>
      </c>
      <c r="B338" s="281"/>
      <c r="C338" s="281"/>
      <c r="D338" s="281"/>
      <c r="E338" s="281"/>
      <c r="F338" s="281"/>
      <c r="G338" s="281"/>
      <c r="H338" s="282"/>
    </row>
    <row r="339" spans="1:22" hidden="1" x14ac:dyDescent="0.15">
      <c r="A339" s="283" t="s">
        <v>0</v>
      </c>
      <c r="B339" s="284"/>
      <c r="C339" s="284"/>
      <c r="D339" s="284"/>
      <c r="E339" s="284"/>
      <c r="F339" s="284"/>
      <c r="G339" s="284"/>
      <c r="H339" s="22"/>
    </row>
    <row r="340" spans="1:22" hidden="1" x14ac:dyDescent="0.15">
      <c r="A340" s="25" t="s">
        <v>4</v>
      </c>
      <c r="B340" s="16" t="s">
        <v>4</v>
      </c>
      <c r="C340" s="21" t="s">
        <v>65</v>
      </c>
      <c r="D340" s="21" t="s">
        <v>66</v>
      </c>
      <c r="E340" s="21" t="s">
        <v>67</v>
      </c>
      <c r="F340" s="21" t="s">
        <v>68</v>
      </c>
      <c r="G340" s="21" t="s">
        <v>69</v>
      </c>
      <c r="H340" s="22" t="s">
        <v>70</v>
      </c>
      <c r="J340" s="21" t="s">
        <v>197</v>
      </c>
      <c r="Q340" s="16" t="s">
        <v>198</v>
      </c>
    </row>
    <row r="341" spans="1:22" ht="14" hidden="1" x14ac:dyDescent="0.15">
      <c r="A341" s="25">
        <v>18</v>
      </c>
      <c r="B341" s="26" t="s">
        <v>147</v>
      </c>
      <c r="C341" s="73">
        <f>Q341</f>
        <v>6928</v>
      </c>
      <c r="D341" s="73">
        <f t="shared" ref="D341:H341" si="143">R341</f>
        <v>4944</v>
      </c>
      <c r="E341" s="73">
        <f t="shared" si="143"/>
        <v>3784</v>
      </c>
      <c r="F341" s="73">
        <f t="shared" si="143"/>
        <v>2867</v>
      </c>
      <c r="G341" s="73">
        <f t="shared" si="143"/>
        <v>2142</v>
      </c>
      <c r="H341" s="73">
        <f t="shared" si="143"/>
        <v>1696</v>
      </c>
      <c r="J341" s="172">
        <v>6928</v>
      </c>
      <c r="K341" s="173">
        <v>4944</v>
      </c>
      <c r="L341" s="173">
        <v>3784</v>
      </c>
      <c r="M341" s="173">
        <v>2867</v>
      </c>
      <c r="N341" s="173">
        <v>2142</v>
      </c>
      <c r="O341" s="174">
        <v>1696</v>
      </c>
      <c r="P341" s="27"/>
      <c r="Q341" s="172">
        <f>((J341-50)*$P$4)+50</f>
        <v>6928</v>
      </c>
      <c r="R341" s="173">
        <f t="shared" ref="R341:V341" si="144">((K341-50)*$P$4)+50</f>
        <v>4944</v>
      </c>
      <c r="S341" s="173">
        <f t="shared" si="144"/>
        <v>3784</v>
      </c>
      <c r="T341" s="173">
        <f t="shared" si="144"/>
        <v>2867</v>
      </c>
      <c r="U341" s="173">
        <f t="shared" si="144"/>
        <v>2142</v>
      </c>
      <c r="V341" s="174">
        <f t="shared" si="144"/>
        <v>1696</v>
      </c>
    </row>
    <row r="342" spans="1:22" ht="14" hidden="1" x14ac:dyDescent="0.15">
      <c r="A342" s="25">
        <v>25</v>
      </c>
      <c r="B342" s="26" t="s">
        <v>5</v>
      </c>
      <c r="C342" s="73">
        <f t="shared" ref="C342:C367" si="145">Q342</f>
        <v>7751</v>
      </c>
      <c r="D342" s="73">
        <f t="shared" ref="D342:D367" si="146">R342</f>
        <v>5502</v>
      </c>
      <c r="E342" s="73">
        <f t="shared" ref="E342:E367" si="147">S342</f>
        <v>4222</v>
      </c>
      <c r="F342" s="73">
        <f t="shared" ref="F342:F367" si="148">T342</f>
        <v>3195</v>
      </c>
      <c r="G342" s="73">
        <f t="shared" ref="G342:G367" si="149">U342</f>
        <v>2392</v>
      </c>
      <c r="H342" s="73">
        <f t="shared" ref="H342:H367" si="150">V342</f>
        <v>1884</v>
      </c>
      <c r="J342" s="175">
        <v>7751</v>
      </c>
      <c r="K342" s="130">
        <v>5502</v>
      </c>
      <c r="L342" s="130">
        <v>4222</v>
      </c>
      <c r="M342" s="130">
        <v>3195</v>
      </c>
      <c r="N342" s="130">
        <v>2392</v>
      </c>
      <c r="O342" s="176">
        <v>1884</v>
      </c>
      <c r="P342" s="27"/>
      <c r="Q342" s="175">
        <f t="shared" ref="Q342:Q364" si="151">((J342-50)*$P$4)+50</f>
        <v>7751</v>
      </c>
      <c r="R342" s="130">
        <f t="shared" ref="R342:R364" si="152">((K342-50)*$P$4)+50</f>
        <v>5502</v>
      </c>
      <c r="S342" s="130">
        <f t="shared" ref="S342:S364" si="153">((L342-50)*$P$4)+50</f>
        <v>4222</v>
      </c>
      <c r="T342" s="130">
        <f t="shared" ref="T342:T364" si="154">((M342-50)*$P$4)+50</f>
        <v>3195</v>
      </c>
      <c r="U342" s="130">
        <f t="shared" ref="U342:U364" si="155">((N342-50)*$P$4)+50</f>
        <v>2392</v>
      </c>
      <c r="V342" s="176">
        <f t="shared" ref="V342:V364" si="156">((O342-50)*$P$4)+50</f>
        <v>1884</v>
      </c>
    </row>
    <row r="343" spans="1:22" ht="14" hidden="1" x14ac:dyDescent="0.15">
      <c r="A343" s="25">
        <v>30</v>
      </c>
      <c r="B343" s="26" t="s">
        <v>6</v>
      </c>
      <c r="C343" s="73">
        <f t="shared" si="145"/>
        <v>9052</v>
      </c>
      <c r="D343" s="73">
        <f t="shared" si="146"/>
        <v>6374</v>
      </c>
      <c r="E343" s="73">
        <f t="shared" si="147"/>
        <v>4962</v>
      </c>
      <c r="F343" s="73">
        <f t="shared" si="148"/>
        <v>3806</v>
      </c>
      <c r="G343" s="73">
        <f t="shared" si="149"/>
        <v>2838</v>
      </c>
      <c r="H343" s="73">
        <f t="shared" si="150"/>
        <v>2190</v>
      </c>
      <c r="J343" s="175">
        <v>9052</v>
      </c>
      <c r="K343" s="130">
        <v>6374</v>
      </c>
      <c r="L343" s="130">
        <v>4962</v>
      </c>
      <c r="M343" s="130">
        <v>3806</v>
      </c>
      <c r="N343" s="130">
        <v>2838</v>
      </c>
      <c r="O343" s="176">
        <v>2190</v>
      </c>
      <c r="P343" s="27"/>
      <c r="Q343" s="175">
        <f t="shared" si="151"/>
        <v>9052</v>
      </c>
      <c r="R343" s="130">
        <f t="shared" si="152"/>
        <v>6374</v>
      </c>
      <c r="S343" s="130">
        <f t="shared" si="153"/>
        <v>4962</v>
      </c>
      <c r="T343" s="130">
        <f t="shared" si="154"/>
        <v>3806</v>
      </c>
      <c r="U343" s="130">
        <f t="shared" si="155"/>
        <v>2838</v>
      </c>
      <c r="V343" s="176">
        <f t="shared" si="156"/>
        <v>2190</v>
      </c>
    </row>
    <row r="344" spans="1:22" ht="14" hidden="1" x14ac:dyDescent="0.15">
      <c r="A344" s="25">
        <v>35</v>
      </c>
      <c r="B344" s="26" t="s">
        <v>7</v>
      </c>
      <c r="C344" s="73">
        <f t="shared" si="145"/>
        <v>10221</v>
      </c>
      <c r="D344" s="73">
        <f t="shared" si="146"/>
        <v>7067</v>
      </c>
      <c r="E344" s="73">
        <f t="shared" si="147"/>
        <v>5528</v>
      </c>
      <c r="F344" s="73">
        <f t="shared" si="148"/>
        <v>4235</v>
      </c>
      <c r="G344" s="73">
        <f t="shared" si="149"/>
        <v>3234</v>
      </c>
      <c r="H344" s="73">
        <f t="shared" si="150"/>
        <v>2426</v>
      </c>
      <c r="J344" s="175">
        <v>10221</v>
      </c>
      <c r="K344" s="130">
        <v>7067</v>
      </c>
      <c r="L344" s="130">
        <v>5528</v>
      </c>
      <c r="M344" s="130">
        <v>4235</v>
      </c>
      <c r="N344" s="130">
        <v>3234</v>
      </c>
      <c r="O344" s="176">
        <v>2426</v>
      </c>
      <c r="P344" s="27"/>
      <c r="Q344" s="175">
        <f t="shared" si="151"/>
        <v>10221</v>
      </c>
      <c r="R344" s="130">
        <f t="shared" si="152"/>
        <v>7067</v>
      </c>
      <c r="S344" s="130">
        <f t="shared" si="153"/>
        <v>5528</v>
      </c>
      <c r="T344" s="130">
        <f t="shared" si="154"/>
        <v>4235</v>
      </c>
      <c r="U344" s="130">
        <f t="shared" si="155"/>
        <v>3234</v>
      </c>
      <c r="V344" s="176">
        <f t="shared" si="156"/>
        <v>2426</v>
      </c>
    </row>
    <row r="345" spans="1:22" ht="14" hidden="1" x14ac:dyDescent="0.15">
      <c r="A345" s="25">
        <v>40</v>
      </c>
      <c r="B345" s="26" t="s">
        <v>8</v>
      </c>
      <c r="C345" s="73">
        <f t="shared" si="145"/>
        <v>11960</v>
      </c>
      <c r="D345" s="73">
        <f t="shared" si="146"/>
        <v>8240</v>
      </c>
      <c r="E345" s="73">
        <f t="shared" si="147"/>
        <v>6478</v>
      </c>
      <c r="F345" s="73">
        <f t="shared" si="148"/>
        <v>4958</v>
      </c>
      <c r="G345" s="73">
        <f t="shared" si="149"/>
        <v>3737</v>
      </c>
      <c r="H345" s="73">
        <f t="shared" si="150"/>
        <v>2839</v>
      </c>
      <c r="J345" s="175">
        <v>11960</v>
      </c>
      <c r="K345" s="130">
        <v>8240</v>
      </c>
      <c r="L345" s="130">
        <v>6478</v>
      </c>
      <c r="M345" s="130">
        <v>4958</v>
      </c>
      <c r="N345" s="130">
        <v>3737</v>
      </c>
      <c r="O345" s="176">
        <v>2839</v>
      </c>
      <c r="P345" s="27"/>
      <c r="Q345" s="175">
        <f t="shared" si="151"/>
        <v>11960</v>
      </c>
      <c r="R345" s="130">
        <f t="shared" si="152"/>
        <v>8240</v>
      </c>
      <c r="S345" s="130">
        <f t="shared" si="153"/>
        <v>6478</v>
      </c>
      <c r="T345" s="130">
        <f t="shared" si="154"/>
        <v>4958</v>
      </c>
      <c r="U345" s="130">
        <f t="shared" si="155"/>
        <v>3737</v>
      </c>
      <c r="V345" s="176">
        <f t="shared" si="156"/>
        <v>2839</v>
      </c>
    </row>
    <row r="346" spans="1:22" ht="14" hidden="1" x14ac:dyDescent="0.15">
      <c r="A346" s="25">
        <v>45</v>
      </c>
      <c r="B346" s="26" t="s">
        <v>9</v>
      </c>
      <c r="C346" s="73">
        <f t="shared" si="145"/>
        <v>13818</v>
      </c>
      <c r="D346" s="73">
        <f t="shared" si="146"/>
        <v>9565</v>
      </c>
      <c r="E346" s="73">
        <f t="shared" si="147"/>
        <v>7453</v>
      </c>
      <c r="F346" s="73">
        <f t="shared" si="148"/>
        <v>5592</v>
      </c>
      <c r="G346" s="73">
        <f t="shared" si="149"/>
        <v>4251</v>
      </c>
      <c r="H346" s="73">
        <f t="shared" si="150"/>
        <v>3299</v>
      </c>
      <c r="J346" s="175">
        <v>13818</v>
      </c>
      <c r="K346" s="130">
        <v>9565</v>
      </c>
      <c r="L346" s="130">
        <v>7453</v>
      </c>
      <c r="M346" s="130">
        <v>5592</v>
      </c>
      <c r="N346" s="130">
        <v>4251</v>
      </c>
      <c r="O346" s="176">
        <v>3299</v>
      </c>
      <c r="P346" s="27"/>
      <c r="Q346" s="175">
        <f t="shared" si="151"/>
        <v>13818</v>
      </c>
      <c r="R346" s="130">
        <f t="shared" si="152"/>
        <v>9565</v>
      </c>
      <c r="S346" s="130">
        <f t="shared" si="153"/>
        <v>7453</v>
      </c>
      <c r="T346" s="130">
        <f t="shared" si="154"/>
        <v>5592</v>
      </c>
      <c r="U346" s="130">
        <f t="shared" si="155"/>
        <v>4251</v>
      </c>
      <c r="V346" s="176">
        <f t="shared" si="156"/>
        <v>3299</v>
      </c>
    </row>
    <row r="347" spans="1:22" ht="14" hidden="1" x14ac:dyDescent="0.15">
      <c r="A347" s="25">
        <v>50</v>
      </c>
      <c r="B347" s="26" t="s">
        <v>10</v>
      </c>
      <c r="C347" s="73">
        <f t="shared" si="145"/>
        <v>16137</v>
      </c>
      <c r="D347" s="73">
        <f t="shared" si="146"/>
        <v>10828</v>
      </c>
      <c r="E347" s="73">
        <f t="shared" si="147"/>
        <v>8656</v>
      </c>
      <c r="F347" s="73">
        <f t="shared" si="148"/>
        <v>6729</v>
      </c>
      <c r="G347" s="73">
        <f t="shared" si="149"/>
        <v>4931</v>
      </c>
      <c r="H347" s="73">
        <f t="shared" si="150"/>
        <v>3743</v>
      </c>
      <c r="J347" s="175">
        <v>16137</v>
      </c>
      <c r="K347" s="130">
        <v>10828</v>
      </c>
      <c r="L347" s="130">
        <v>8656</v>
      </c>
      <c r="M347" s="130">
        <v>6729</v>
      </c>
      <c r="N347" s="130">
        <v>4931</v>
      </c>
      <c r="O347" s="176">
        <v>3743</v>
      </c>
      <c r="P347" s="27"/>
      <c r="Q347" s="175">
        <f t="shared" si="151"/>
        <v>16137</v>
      </c>
      <c r="R347" s="130">
        <f t="shared" si="152"/>
        <v>10828</v>
      </c>
      <c r="S347" s="130">
        <f t="shared" si="153"/>
        <v>8656</v>
      </c>
      <c r="T347" s="130">
        <f t="shared" si="154"/>
        <v>6729</v>
      </c>
      <c r="U347" s="130">
        <f t="shared" si="155"/>
        <v>4931</v>
      </c>
      <c r="V347" s="176">
        <f t="shared" si="156"/>
        <v>3743</v>
      </c>
    </row>
    <row r="348" spans="1:22" ht="14" hidden="1" x14ac:dyDescent="0.15">
      <c r="A348" s="25">
        <v>55</v>
      </c>
      <c r="B348" s="26" t="s">
        <v>11</v>
      </c>
      <c r="C348" s="73">
        <f t="shared" si="145"/>
        <v>18699</v>
      </c>
      <c r="D348" s="73">
        <f t="shared" si="146"/>
        <v>12794</v>
      </c>
      <c r="E348" s="73">
        <f t="shared" si="147"/>
        <v>9993</v>
      </c>
      <c r="F348" s="73">
        <f t="shared" si="148"/>
        <v>7445</v>
      </c>
      <c r="G348" s="73">
        <f t="shared" si="149"/>
        <v>5713</v>
      </c>
      <c r="H348" s="73">
        <f t="shared" si="150"/>
        <v>4416</v>
      </c>
      <c r="J348" s="175">
        <v>18699</v>
      </c>
      <c r="K348" s="130">
        <v>12794</v>
      </c>
      <c r="L348" s="130">
        <v>9993</v>
      </c>
      <c r="M348" s="130">
        <v>7445</v>
      </c>
      <c r="N348" s="130">
        <v>5713</v>
      </c>
      <c r="O348" s="176">
        <v>4416</v>
      </c>
      <c r="P348" s="27"/>
      <c r="Q348" s="175">
        <f t="shared" si="151"/>
        <v>18699</v>
      </c>
      <c r="R348" s="130">
        <f t="shared" si="152"/>
        <v>12794</v>
      </c>
      <c r="S348" s="130">
        <f t="shared" si="153"/>
        <v>9993</v>
      </c>
      <c r="T348" s="130">
        <f t="shared" si="154"/>
        <v>7445</v>
      </c>
      <c r="U348" s="130">
        <f t="shared" si="155"/>
        <v>5713</v>
      </c>
      <c r="V348" s="176">
        <f t="shared" si="156"/>
        <v>4416</v>
      </c>
    </row>
    <row r="349" spans="1:22" ht="14" hidden="1" x14ac:dyDescent="0.15">
      <c r="A349" s="25">
        <v>60</v>
      </c>
      <c r="B349" s="26"/>
      <c r="C349" s="73">
        <f t="shared" si="145"/>
        <v>19903</v>
      </c>
      <c r="D349" s="73">
        <f t="shared" si="146"/>
        <v>14133</v>
      </c>
      <c r="E349" s="73">
        <f t="shared" si="147"/>
        <v>11066</v>
      </c>
      <c r="F349" s="73">
        <f t="shared" si="148"/>
        <v>8195</v>
      </c>
      <c r="G349" s="73">
        <f t="shared" si="149"/>
        <v>6311</v>
      </c>
      <c r="H349" s="73">
        <f t="shared" si="150"/>
        <v>4895</v>
      </c>
      <c r="J349" s="175">
        <v>19903</v>
      </c>
      <c r="K349" s="130">
        <v>14133</v>
      </c>
      <c r="L349" s="130">
        <v>11066</v>
      </c>
      <c r="M349" s="130">
        <v>8195</v>
      </c>
      <c r="N349" s="130">
        <v>6311</v>
      </c>
      <c r="O349" s="176">
        <v>4895</v>
      </c>
      <c r="P349" s="27"/>
      <c r="Q349" s="175">
        <f t="shared" si="151"/>
        <v>19903</v>
      </c>
      <c r="R349" s="130">
        <f t="shared" si="152"/>
        <v>14133</v>
      </c>
      <c r="S349" s="130">
        <f t="shared" si="153"/>
        <v>11066</v>
      </c>
      <c r="T349" s="130">
        <f t="shared" si="154"/>
        <v>8195</v>
      </c>
      <c r="U349" s="130">
        <f t="shared" si="155"/>
        <v>6311</v>
      </c>
      <c r="V349" s="176">
        <f t="shared" si="156"/>
        <v>4895</v>
      </c>
    </row>
    <row r="350" spans="1:22" ht="14" hidden="1" x14ac:dyDescent="0.15">
      <c r="A350" s="25">
        <v>61</v>
      </c>
      <c r="B350" s="26"/>
      <c r="C350" s="73">
        <f t="shared" si="145"/>
        <v>22737</v>
      </c>
      <c r="D350" s="73">
        <f t="shared" si="146"/>
        <v>16153</v>
      </c>
      <c r="E350" s="73">
        <f t="shared" si="147"/>
        <v>12648</v>
      </c>
      <c r="F350" s="73">
        <f t="shared" si="148"/>
        <v>9360</v>
      </c>
      <c r="G350" s="73">
        <f t="shared" si="149"/>
        <v>7205</v>
      </c>
      <c r="H350" s="73">
        <f t="shared" si="150"/>
        <v>5602</v>
      </c>
      <c r="J350" s="175">
        <v>22737</v>
      </c>
      <c r="K350" s="130">
        <v>16153</v>
      </c>
      <c r="L350" s="130">
        <v>12648</v>
      </c>
      <c r="M350" s="130">
        <v>9360</v>
      </c>
      <c r="N350" s="130">
        <v>7205</v>
      </c>
      <c r="O350" s="176">
        <v>5602</v>
      </c>
      <c r="P350" s="27"/>
      <c r="Q350" s="175">
        <f t="shared" si="151"/>
        <v>22737</v>
      </c>
      <c r="R350" s="130">
        <f t="shared" si="152"/>
        <v>16153</v>
      </c>
      <c r="S350" s="130">
        <f t="shared" si="153"/>
        <v>12648</v>
      </c>
      <c r="T350" s="130">
        <f t="shared" si="154"/>
        <v>9360</v>
      </c>
      <c r="U350" s="130">
        <f t="shared" si="155"/>
        <v>7205</v>
      </c>
      <c r="V350" s="176">
        <f t="shared" si="156"/>
        <v>5602</v>
      </c>
    </row>
    <row r="351" spans="1:22" ht="14" hidden="1" x14ac:dyDescent="0.15">
      <c r="A351" s="25">
        <v>62</v>
      </c>
      <c r="B351" s="26"/>
      <c r="C351" s="73">
        <f t="shared" si="145"/>
        <v>25274</v>
      </c>
      <c r="D351" s="73">
        <f t="shared" si="146"/>
        <v>17959</v>
      </c>
      <c r="E351" s="73">
        <f t="shared" si="147"/>
        <v>14066</v>
      </c>
      <c r="F351" s="73">
        <f t="shared" si="148"/>
        <v>10410</v>
      </c>
      <c r="G351" s="73">
        <f t="shared" si="149"/>
        <v>8023</v>
      </c>
      <c r="H351" s="73">
        <f t="shared" si="150"/>
        <v>6225</v>
      </c>
      <c r="J351" s="175">
        <v>25274</v>
      </c>
      <c r="K351" s="130">
        <v>17959</v>
      </c>
      <c r="L351" s="130">
        <v>14066</v>
      </c>
      <c r="M351" s="130">
        <v>10410</v>
      </c>
      <c r="N351" s="130">
        <v>8023</v>
      </c>
      <c r="O351" s="176">
        <v>6225</v>
      </c>
      <c r="P351" s="27"/>
      <c r="Q351" s="175">
        <f t="shared" si="151"/>
        <v>25274</v>
      </c>
      <c r="R351" s="130">
        <f t="shared" si="152"/>
        <v>17959</v>
      </c>
      <c r="S351" s="130">
        <f t="shared" si="153"/>
        <v>14066</v>
      </c>
      <c r="T351" s="130">
        <f t="shared" si="154"/>
        <v>10410</v>
      </c>
      <c r="U351" s="130">
        <f t="shared" si="155"/>
        <v>8023</v>
      </c>
      <c r="V351" s="176">
        <f t="shared" si="156"/>
        <v>6225</v>
      </c>
    </row>
    <row r="352" spans="1:22" ht="14" hidden="1" x14ac:dyDescent="0.15">
      <c r="A352" s="25">
        <v>63</v>
      </c>
      <c r="B352" s="26"/>
      <c r="C352" s="73">
        <f t="shared" si="145"/>
        <v>27815</v>
      </c>
      <c r="D352" s="73">
        <f t="shared" si="146"/>
        <v>19754</v>
      </c>
      <c r="E352" s="73">
        <f t="shared" si="147"/>
        <v>15465</v>
      </c>
      <c r="F352" s="73">
        <f t="shared" si="148"/>
        <v>11457</v>
      </c>
      <c r="G352" s="73">
        <f t="shared" si="149"/>
        <v>8820</v>
      </c>
      <c r="H352" s="73">
        <f t="shared" si="150"/>
        <v>6858</v>
      </c>
      <c r="J352" s="175">
        <v>27815</v>
      </c>
      <c r="K352" s="130">
        <v>19754</v>
      </c>
      <c r="L352" s="130">
        <v>15465</v>
      </c>
      <c r="M352" s="130">
        <v>11457</v>
      </c>
      <c r="N352" s="130">
        <v>8820</v>
      </c>
      <c r="O352" s="176">
        <v>6858</v>
      </c>
      <c r="P352" s="27"/>
      <c r="Q352" s="175">
        <f t="shared" si="151"/>
        <v>27815</v>
      </c>
      <c r="R352" s="130">
        <f t="shared" si="152"/>
        <v>19754</v>
      </c>
      <c r="S352" s="130">
        <f t="shared" si="153"/>
        <v>15465</v>
      </c>
      <c r="T352" s="130">
        <f t="shared" si="154"/>
        <v>11457</v>
      </c>
      <c r="U352" s="130">
        <f t="shared" si="155"/>
        <v>8820</v>
      </c>
      <c r="V352" s="176">
        <f t="shared" si="156"/>
        <v>6858</v>
      </c>
    </row>
    <row r="353" spans="1:22" ht="14" hidden="1" x14ac:dyDescent="0.15">
      <c r="A353" s="25">
        <v>64</v>
      </c>
      <c r="B353" s="26"/>
      <c r="C353" s="73">
        <f t="shared" si="145"/>
        <v>30339</v>
      </c>
      <c r="D353" s="73">
        <f t="shared" si="146"/>
        <v>21561</v>
      </c>
      <c r="E353" s="73">
        <f t="shared" si="147"/>
        <v>16886</v>
      </c>
      <c r="F353" s="73">
        <f t="shared" si="148"/>
        <v>12500</v>
      </c>
      <c r="G353" s="73">
        <f t="shared" si="149"/>
        <v>9622</v>
      </c>
      <c r="H353" s="73">
        <f t="shared" si="150"/>
        <v>7482</v>
      </c>
      <c r="J353" s="175">
        <v>30339</v>
      </c>
      <c r="K353" s="130">
        <v>21561</v>
      </c>
      <c r="L353" s="130">
        <v>16886</v>
      </c>
      <c r="M353" s="130">
        <v>12500</v>
      </c>
      <c r="N353" s="130">
        <v>9622</v>
      </c>
      <c r="O353" s="176">
        <v>7482</v>
      </c>
      <c r="P353" s="27"/>
      <c r="Q353" s="175">
        <f t="shared" si="151"/>
        <v>30339</v>
      </c>
      <c r="R353" s="130">
        <f t="shared" si="152"/>
        <v>21561</v>
      </c>
      <c r="S353" s="130">
        <f t="shared" si="153"/>
        <v>16886</v>
      </c>
      <c r="T353" s="130">
        <f t="shared" si="154"/>
        <v>12500</v>
      </c>
      <c r="U353" s="130">
        <f t="shared" si="155"/>
        <v>9622</v>
      </c>
      <c r="V353" s="176">
        <f t="shared" si="156"/>
        <v>7482</v>
      </c>
    </row>
    <row r="354" spans="1:22" ht="14" hidden="1" x14ac:dyDescent="0.15">
      <c r="A354" s="25">
        <v>65</v>
      </c>
      <c r="B354" s="26"/>
      <c r="C354" s="73">
        <f t="shared" si="145"/>
        <v>33325</v>
      </c>
      <c r="D354" s="73">
        <f t="shared" si="146"/>
        <v>23311</v>
      </c>
      <c r="E354" s="73">
        <f t="shared" si="147"/>
        <v>18372</v>
      </c>
      <c r="F354" s="73">
        <f t="shared" si="148"/>
        <v>13628</v>
      </c>
      <c r="G354" s="73">
        <f t="shared" si="149"/>
        <v>10486</v>
      </c>
      <c r="H354" s="73">
        <f t="shared" si="150"/>
        <v>8521</v>
      </c>
      <c r="J354" s="175">
        <v>33325</v>
      </c>
      <c r="K354" s="130">
        <v>23311</v>
      </c>
      <c r="L354" s="130">
        <v>18372</v>
      </c>
      <c r="M354" s="130">
        <v>13628</v>
      </c>
      <c r="N354" s="130">
        <v>10486</v>
      </c>
      <c r="O354" s="176">
        <v>8521</v>
      </c>
      <c r="P354" s="27"/>
      <c r="Q354" s="175">
        <f t="shared" si="151"/>
        <v>33325</v>
      </c>
      <c r="R354" s="130">
        <f t="shared" si="152"/>
        <v>23311</v>
      </c>
      <c r="S354" s="130">
        <f t="shared" si="153"/>
        <v>18372</v>
      </c>
      <c r="T354" s="130">
        <f t="shared" si="154"/>
        <v>13628</v>
      </c>
      <c r="U354" s="130">
        <f t="shared" si="155"/>
        <v>10486</v>
      </c>
      <c r="V354" s="176">
        <f t="shared" si="156"/>
        <v>8521</v>
      </c>
    </row>
    <row r="355" spans="1:22" ht="14" hidden="1" x14ac:dyDescent="0.15">
      <c r="A355" s="25">
        <v>66</v>
      </c>
      <c r="B355" s="26"/>
      <c r="C355" s="73">
        <f t="shared" si="145"/>
        <v>35295</v>
      </c>
      <c r="D355" s="73">
        <f t="shared" si="146"/>
        <v>24684</v>
      </c>
      <c r="E355" s="73">
        <f t="shared" si="147"/>
        <v>19459</v>
      </c>
      <c r="F355" s="73">
        <f t="shared" si="148"/>
        <v>14428</v>
      </c>
      <c r="G355" s="73">
        <f t="shared" si="149"/>
        <v>11108</v>
      </c>
      <c r="H355" s="73">
        <f t="shared" si="150"/>
        <v>9024</v>
      </c>
      <c r="J355" s="175">
        <v>35295</v>
      </c>
      <c r="K355" s="130">
        <v>24684</v>
      </c>
      <c r="L355" s="130">
        <v>19459</v>
      </c>
      <c r="M355" s="130">
        <v>14428</v>
      </c>
      <c r="N355" s="130">
        <v>11108</v>
      </c>
      <c r="O355" s="176">
        <v>9024</v>
      </c>
      <c r="P355" s="27"/>
      <c r="Q355" s="175">
        <f t="shared" si="151"/>
        <v>35295</v>
      </c>
      <c r="R355" s="130">
        <f t="shared" si="152"/>
        <v>24684</v>
      </c>
      <c r="S355" s="130">
        <f t="shared" si="153"/>
        <v>19459</v>
      </c>
      <c r="T355" s="130">
        <f t="shared" si="154"/>
        <v>14428</v>
      </c>
      <c r="U355" s="130">
        <f t="shared" si="155"/>
        <v>11108</v>
      </c>
      <c r="V355" s="176">
        <f t="shared" si="156"/>
        <v>9024</v>
      </c>
    </row>
    <row r="356" spans="1:22" ht="14" hidden="1" x14ac:dyDescent="0.15">
      <c r="A356" s="25">
        <v>67</v>
      </c>
      <c r="B356" s="26"/>
      <c r="C356" s="73">
        <f t="shared" si="145"/>
        <v>39221</v>
      </c>
      <c r="D356" s="73">
        <f t="shared" si="146"/>
        <v>27434</v>
      </c>
      <c r="E356" s="73">
        <f t="shared" si="147"/>
        <v>21630</v>
      </c>
      <c r="F356" s="73">
        <f t="shared" si="148"/>
        <v>16042</v>
      </c>
      <c r="G356" s="73">
        <f t="shared" si="149"/>
        <v>12340</v>
      </c>
      <c r="H356" s="73">
        <f t="shared" si="150"/>
        <v>10026</v>
      </c>
      <c r="J356" s="175">
        <v>39221</v>
      </c>
      <c r="K356" s="130">
        <v>27434</v>
      </c>
      <c r="L356" s="130">
        <v>21630</v>
      </c>
      <c r="M356" s="130">
        <v>16042</v>
      </c>
      <c r="N356" s="130">
        <v>12340</v>
      </c>
      <c r="O356" s="176">
        <v>10026</v>
      </c>
      <c r="P356" s="27"/>
      <c r="Q356" s="175">
        <f t="shared" si="151"/>
        <v>39221</v>
      </c>
      <c r="R356" s="130">
        <f t="shared" si="152"/>
        <v>27434</v>
      </c>
      <c r="S356" s="130">
        <f t="shared" si="153"/>
        <v>21630</v>
      </c>
      <c r="T356" s="130">
        <f t="shared" si="154"/>
        <v>16042</v>
      </c>
      <c r="U356" s="130">
        <f t="shared" si="155"/>
        <v>12340</v>
      </c>
      <c r="V356" s="176">
        <f t="shared" si="156"/>
        <v>10026</v>
      </c>
    </row>
    <row r="357" spans="1:22" ht="14" hidden="1" x14ac:dyDescent="0.15">
      <c r="A357" s="25">
        <v>68</v>
      </c>
      <c r="B357" s="26"/>
      <c r="C357" s="73">
        <f t="shared" si="145"/>
        <v>43151</v>
      </c>
      <c r="D357" s="73">
        <f t="shared" si="146"/>
        <v>30177</v>
      </c>
      <c r="E357" s="73">
        <f t="shared" si="147"/>
        <v>23794</v>
      </c>
      <c r="F357" s="73">
        <f t="shared" si="148"/>
        <v>17644</v>
      </c>
      <c r="G357" s="73">
        <f t="shared" si="149"/>
        <v>13587</v>
      </c>
      <c r="H357" s="73">
        <f t="shared" si="150"/>
        <v>11039</v>
      </c>
      <c r="J357" s="175">
        <v>43151</v>
      </c>
      <c r="K357" s="130">
        <v>30177</v>
      </c>
      <c r="L357" s="130">
        <v>23794</v>
      </c>
      <c r="M357" s="130">
        <v>17644</v>
      </c>
      <c r="N357" s="130">
        <v>13587</v>
      </c>
      <c r="O357" s="176">
        <v>11039</v>
      </c>
      <c r="P357" s="27"/>
      <c r="Q357" s="175">
        <f t="shared" si="151"/>
        <v>43151</v>
      </c>
      <c r="R357" s="130">
        <f t="shared" si="152"/>
        <v>30177</v>
      </c>
      <c r="S357" s="130">
        <f t="shared" si="153"/>
        <v>23794</v>
      </c>
      <c r="T357" s="130">
        <f t="shared" si="154"/>
        <v>17644</v>
      </c>
      <c r="U357" s="130">
        <f t="shared" si="155"/>
        <v>13587</v>
      </c>
      <c r="V357" s="176">
        <f t="shared" si="156"/>
        <v>11039</v>
      </c>
    </row>
    <row r="358" spans="1:22" ht="14" hidden="1" x14ac:dyDescent="0.15">
      <c r="A358" s="25">
        <v>69</v>
      </c>
      <c r="B358" s="26"/>
      <c r="C358" s="73">
        <f t="shared" si="145"/>
        <v>45110</v>
      </c>
      <c r="D358" s="73">
        <f t="shared" si="146"/>
        <v>31554</v>
      </c>
      <c r="E358" s="73">
        <f t="shared" si="147"/>
        <v>24880</v>
      </c>
      <c r="F358" s="73">
        <f t="shared" si="148"/>
        <v>18455</v>
      </c>
      <c r="G358" s="73">
        <f t="shared" si="149"/>
        <v>14204</v>
      </c>
      <c r="H358" s="73">
        <f t="shared" si="150"/>
        <v>11537</v>
      </c>
      <c r="J358" s="175">
        <v>45110</v>
      </c>
      <c r="K358" s="130">
        <v>31554</v>
      </c>
      <c r="L358" s="130">
        <v>24880</v>
      </c>
      <c r="M358" s="130">
        <v>18455</v>
      </c>
      <c r="N358" s="130">
        <v>14204</v>
      </c>
      <c r="O358" s="176">
        <v>11537</v>
      </c>
      <c r="P358" s="27"/>
      <c r="Q358" s="175">
        <f t="shared" si="151"/>
        <v>45110</v>
      </c>
      <c r="R358" s="130">
        <f t="shared" si="152"/>
        <v>31554</v>
      </c>
      <c r="S358" s="130">
        <f t="shared" si="153"/>
        <v>24880</v>
      </c>
      <c r="T358" s="130">
        <f t="shared" si="154"/>
        <v>18455</v>
      </c>
      <c r="U358" s="130">
        <f t="shared" si="155"/>
        <v>14204</v>
      </c>
      <c r="V358" s="176">
        <f t="shared" si="156"/>
        <v>11537</v>
      </c>
    </row>
    <row r="359" spans="1:22" ht="14" hidden="1" x14ac:dyDescent="0.15">
      <c r="A359" s="25">
        <v>70</v>
      </c>
      <c r="B359" s="26"/>
      <c r="C359" s="73">
        <f t="shared" si="145"/>
        <v>46074</v>
      </c>
      <c r="D359" s="73">
        <f t="shared" si="146"/>
        <v>31958</v>
      </c>
      <c r="E359" s="73">
        <f t="shared" si="147"/>
        <v>25274</v>
      </c>
      <c r="F359" s="73">
        <f t="shared" si="148"/>
        <v>18733</v>
      </c>
      <c r="G359" s="73">
        <f t="shared" si="149"/>
        <v>14477</v>
      </c>
      <c r="H359" s="73">
        <f t="shared" si="150"/>
        <v>11695</v>
      </c>
      <c r="J359" s="175">
        <v>46074</v>
      </c>
      <c r="K359" s="130">
        <v>31958</v>
      </c>
      <c r="L359" s="130">
        <v>25274</v>
      </c>
      <c r="M359" s="130">
        <v>18733</v>
      </c>
      <c r="N359" s="130">
        <v>14477</v>
      </c>
      <c r="O359" s="176">
        <v>11695</v>
      </c>
      <c r="P359" s="27"/>
      <c r="Q359" s="175">
        <f t="shared" si="151"/>
        <v>46074</v>
      </c>
      <c r="R359" s="130">
        <f t="shared" si="152"/>
        <v>31958</v>
      </c>
      <c r="S359" s="130">
        <f t="shared" si="153"/>
        <v>25274</v>
      </c>
      <c r="T359" s="130">
        <f t="shared" si="154"/>
        <v>18733</v>
      </c>
      <c r="U359" s="130">
        <f t="shared" si="155"/>
        <v>14477</v>
      </c>
      <c r="V359" s="176">
        <f t="shared" si="156"/>
        <v>11695</v>
      </c>
    </row>
    <row r="360" spans="1:22" ht="14" hidden="1" x14ac:dyDescent="0.15">
      <c r="A360" s="25">
        <v>71</v>
      </c>
      <c r="B360" s="26"/>
      <c r="C360" s="73">
        <f t="shared" si="145"/>
        <v>51841</v>
      </c>
      <c r="D360" s="73">
        <f t="shared" si="146"/>
        <v>35965</v>
      </c>
      <c r="E360" s="73">
        <f t="shared" si="147"/>
        <v>28443</v>
      </c>
      <c r="F360" s="73">
        <f t="shared" si="148"/>
        <v>21081</v>
      </c>
      <c r="G360" s="73">
        <f t="shared" si="149"/>
        <v>16292</v>
      </c>
      <c r="H360" s="73">
        <f t="shared" si="150"/>
        <v>13160</v>
      </c>
      <c r="J360" s="175">
        <v>51841</v>
      </c>
      <c r="K360" s="130">
        <v>35965</v>
      </c>
      <c r="L360" s="130">
        <v>28443</v>
      </c>
      <c r="M360" s="130">
        <v>21081</v>
      </c>
      <c r="N360" s="130">
        <v>16292</v>
      </c>
      <c r="O360" s="176">
        <v>13160</v>
      </c>
      <c r="P360" s="27"/>
      <c r="Q360" s="175">
        <f t="shared" si="151"/>
        <v>51841</v>
      </c>
      <c r="R360" s="130">
        <f t="shared" si="152"/>
        <v>35965</v>
      </c>
      <c r="S360" s="130">
        <f t="shared" si="153"/>
        <v>28443</v>
      </c>
      <c r="T360" s="130">
        <f t="shared" si="154"/>
        <v>21081</v>
      </c>
      <c r="U360" s="130">
        <f t="shared" si="155"/>
        <v>16292</v>
      </c>
      <c r="V360" s="176">
        <f t="shared" si="156"/>
        <v>13160</v>
      </c>
    </row>
    <row r="361" spans="1:22" ht="14" hidden="1" x14ac:dyDescent="0.15">
      <c r="A361" s="25">
        <v>72</v>
      </c>
      <c r="B361" s="26"/>
      <c r="C361" s="73">
        <f t="shared" si="145"/>
        <v>57602</v>
      </c>
      <c r="D361" s="73">
        <f t="shared" si="146"/>
        <v>39968</v>
      </c>
      <c r="E361" s="73">
        <f t="shared" si="147"/>
        <v>31606</v>
      </c>
      <c r="F361" s="73">
        <f t="shared" si="148"/>
        <v>23434</v>
      </c>
      <c r="G361" s="73">
        <f t="shared" si="149"/>
        <v>18103</v>
      </c>
      <c r="H361" s="73">
        <f t="shared" si="150"/>
        <v>14623</v>
      </c>
      <c r="J361" s="175">
        <v>57602</v>
      </c>
      <c r="K361" s="130">
        <v>39968</v>
      </c>
      <c r="L361" s="130">
        <v>31606</v>
      </c>
      <c r="M361" s="130">
        <v>23434</v>
      </c>
      <c r="N361" s="130">
        <v>18103</v>
      </c>
      <c r="O361" s="176">
        <v>14623</v>
      </c>
      <c r="P361" s="27"/>
      <c r="Q361" s="175">
        <f t="shared" si="151"/>
        <v>57602</v>
      </c>
      <c r="R361" s="130">
        <f t="shared" si="152"/>
        <v>39968</v>
      </c>
      <c r="S361" s="130">
        <f t="shared" si="153"/>
        <v>31606</v>
      </c>
      <c r="T361" s="130">
        <f t="shared" si="154"/>
        <v>23434</v>
      </c>
      <c r="U361" s="130">
        <f t="shared" si="155"/>
        <v>18103</v>
      </c>
      <c r="V361" s="176">
        <f t="shared" si="156"/>
        <v>14623</v>
      </c>
    </row>
    <row r="362" spans="1:22" ht="14" hidden="1" x14ac:dyDescent="0.15">
      <c r="A362" s="25">
        <v>73</v>
      </c>
      <c r="B362" s="26"/>
      <c r="C362" s="73">
        <f t="shared" si="145"/>
        <v>63364</v>
      </c>
      <c r="D362" s="73">
        <f t="shared" si="146"/>
        <v>43965</v>
      </c>
      <c r="E362" s="73">
        <f t="shared" si="147"/>
        <v>34769</v>
      </c>
      <c r="F362" s="73">
        <f t="shared" si="148"/>
        <v>25781</v>
      </c>
      <c r="G362" s="73">
        <f t="shared" si="149"/>
        <v>19922</v>
      </c>
      <c r="H362" s="73">
        <f t="shared" si="150"/>
        <v>16089</v>
      </c>
      <c r="J362" s="175">
        <v>63364</v>
      </c>
      <c r="K362" s="130">
        <v>43965</v>
      </c>
      <c r="L362" s="130">
        <v>34769</v>
      </c>
      <c r="M362" s="130">
        <v>25781</v>
      </c>
      <c r="N362" s="130">
        <v>19922</v>
      </c>
      <c r="O362" s="176">
        <v>16089</v>
      </c>
      <c r="P362" s="27"/>
      <c r="Q362" s="175">
        <f t="shared" si="151"/>
        <v>63364</v>
      </c>
      <c r="R362" s="130">
        <f t="shared" si="152"/>
        <v>43965</v>
      </c>
      <c r="S362" s="130">
        <f t="shared" si="153"/>
        <v>34769</v>
      </c>
      <c r="T362" s="130">
        <f t="shared" si="154"/>
        <v>25781</v>
      </c>
      <c r="U362" s="130">
        <f t="shared" si="155"/>
        <v>19922</v>
      </c>
      <c r="V362" s="176">
        <f t="shared" si="156"/>
        <v>16089</v>
      </c>
    </row>
    <row r="363" spans="1:22" ht="14" hidden="1" x14ac:dyDescent="0.15">
      <c r="A363" s="25">
        <v>74</v>
      </c>
      <c r="B363" s="26"/>
      <c r="C363" s="73">
        <f t="shared" si="145"/>
        <v>69127</v>
      </c>
      <c r="D363" s="73">
        <f t="shared" si="146"/>
        <v>47972</v>
      </c>
      <c r="E363" s="73">
        <f t="shared" si="147"/>
        <v>37938</v>
      </c>
      <c r="F363" s="73">
        <f t="shared" si="148"/>
        <v>28125</v>
      </c>
      <c r="G363" s="73">
        <f t="shared" si="149"/>
        <v>21734</v>
      </c>
      <c r="H363" s="73">
        <f t="shared" si="150"/>
        <v>17557</v>
      </c>
      <c r="J363" s="175">
        <v>69127</v>
      </c>
      <c r="K363" s="130">
        <v>47972</v>
      </c>
      <c r="L363" s="130">
        <v>37938</v>
      </c>
      <c r="M363" s="130">
        <v>28125</v>
      </c>
      <c r="N363" s="130">
        <v>21734</v>
      </c>
      <c r="O363" s="176">
        <v>17557</v>
      </c>
      <c r="P363" s="27"/>
      <c r="Q363" s="175">
        <f t="shared" si="151"/>
        <v>69127</v>
      </c>
      <c r="R363" s="130">
        <f t="shared" si="152"/>
        <v>47972</v>
      </c>
      <c r="S363" s="130">
        <f t="shared" si="153"/>
        <v>37938</v>
      </c>
      <c r="T363" s="130">
        <f t="shared" si="154"/>
        <v>28125</v>
      </c>
      <c r="U363" s="130">
        <f t="shared" si="155"/>
        <v>21734</v>
      </c>
      <c r="V363" s="176">
        <f t="shared" si="156"/>
        <v>17557</v>
      </c>
    </row>
    <row r="364" spans="1:22" ht="14" hidden="1" x14ac:dyDescent="0.15">
      <c r="A364" s="25">
        <v>75</v>
      </c>
      <c r="B364" s="26" t="s">
        <v>12</v>
      </c>
      <c r="C364" s="73">
        <f t="shared" si="145"/>
        <v>75481</v>
      </c>
      <c r="D364" s="73">
        <f t="shared" si="146"/>
        <v>52475</v>
      </c>
      <c r="E364" s="73">
        <f t="shared" si="147"/>
        <v>42314</v>
      </c>
      <c r="F364" s="73">
        <f t="shared" si="148"/>
        <v>32269</v>
      </c>
      <c r="G364" s="73">
        <f t="shared" si="149"/>
        <v>23793</v>
      </c>
      <c r="H364" s="73">
        <f t="shared" si="150"/>
        <v>20148</v>
      </c>
      <c r="J364" s="175">
        <v>75481</v>
      </c>
      <c r="K364" s="130">
        <v>52475</v>
      </c>
      <c r="L364" s="130">
        <v>42314</v>
      </c>
      <c r="M364" s="130">
        <v>32269</v>
      </c>
      <c r="N364" s="130">
        <v>23793</v>
      </c>
      <c r="O364" s="176">
        <v>20148</v>
      </c>
      <c r="P364" s="27"/>
      <c r="Q364" s="175">
        <f t="shared" si="151"/>
        <v>75481</v>
      </c>
      <c r="R364" s="130">
        <f t="shared" si="152"/>
        <v>52475</v>
      </c>
      <c r="S364" s="130">
        <f t="shared" si="153"/>
        <v>42314</v>
      </c>
      <c r="T364" s="130">
        <f t="shared" si="154"/>
        <v>32269</v>
      </c>
      <c r="U364" s="130">
        <f t="shared" si="155"/>
        <v>23793</v>
      </c>
      <c r="V364" s="176">
        <f t="shared" si="156"/>
        <v>20148</v>
      </c>
    </row>
    <row r="365" spans="1:22" ht="14" hidden="1" x14ac:dyDescent="0.15">
      <c r="A365" s="25">
        <v>1</v>
      </c>
      <c r="B365" s="26" t="s">
        <v>13</v>
      </c>
      <c r="C365" s="73">
        <f t="shared" si="145"/>
        <v>2862</v>
      </c>
      <c r="D365" s="73">
        <f t="shared" si="146"/>
        <v>2212</v>
      </c>
      <c r="E365" s="73">
        <f t="shared" si="147"/>
        <v>1606</v>
      </c>
      <c r="F365" s="73">
        <f t="shared" si="148"/>
        <v>1257</v>
      </c>
      <c r="G365" s="73">
        <f t="shared" si="149"/>
        <v>1085</v>
      </c>
      <c r="H365" s="73">
        <f t="shared" si="150"/>
        <v>788</v>
      </c>
      <c r="J365" s="175">
        <v>2862</v>
      </c>
      <c r="K365" s="130">
        <v>2212</v>
      </c>
      <c r="L365" s="130">
        <v>1606</v>
      </c>
      <c r="M365" s="130">
        <v>1257</v>
      </c>
      <c r="N365" s="130">
        <v>1085</v>
      </c>
      <c r="O365" s="176">
        <v>788</v>
      </c>
      <c r="P365" s="27"/>
      <c r="Q365" s="175">
        <f>J365*$P$4</f>
        <v>2862</v>
      </c>
      <c r="R365" s="175">
        <f t="shared" ref="R365:V365" si="157">K365*$P$4</f>
        <v>2212</v>
      </c>
      <c r="S365" s="175">
        <f t="shared" si="157"/>
        <v>1606</v>
      </c>
      <c r="T365" s="175">
        <f t="shared" si="157"/>
        <v>1257</v>
      </c>
      <c r="U365" s="175">
        <f t="shared" si="157"/>
        <v>1085</v>
      </c>
      <c r="V365" s="175">
        <f t="shared" si="157"/>
        <v>788</v>
      </c>
    </row>
    <row r="366" spans="1:22" ht="14" hidden="1" x14ac:dyDescent="0.15">
      <c r="A366" s="25">
        <v>2</v>
      </c>
      <c r="B366" s="26" t="s">
        <v>1</v>
      </c>
      <c r="C366" s="73">
        <f t="shared" si="145"/>
        <v>4409</v>
      </c>
      <c r="D366" s="73">
        <f t="shared" si="146"/>
        <v>3593</v>
      </c>
      <c r="E366" s="73">
        <f t="shared" si="147"/>
        <v>2529</v>
      </c>
      <c r="F366" s="73">
        <f t="shared" si="148"/>
        <v>1991</v>
      </c>
      <c r="G366" s="73">
        <f t="shared" si="149"/>
        <v>1720</v>
      </c>
      <c r="H366" s="73">
        <f t="shared" si="150"/>
        <v>1149</v>
      </c>
      <c r="J366" s="175">
        <v>4409</v>
      </c>
      <c r="K366" s="130">
        <v>3593</v>
      </c>
      <c r="L366" s="130">
        <v>2529</v>
      </c>
      <c r="M366" s="130">
        <v>1991</v>
      </c>
      <c r="N366" s="130">
        <v>1720</v>
      </c>
      <c r="O366" s="176">
        <v>1149</v>
      </c>
      <c r="P366" s="27"/>
      <c r="Q366" s="175">
        <f t="shared" ref="Q366:Q367" si="158">J366*$P$4</f>
        <v>4409</v>
      </c>
      <c r="R366" s="175">
        <f t="shared" ref="R366:R367" si="159">K366*$P$4</f>
        <v>3593</v>
      </c>
      <c r="S366" s="175">
        <f t="shared" ref="S366:S367" si="160">L366*$P$4</f>
        <v>2529</v>
      </c>
      <c r="T366" s="175">
        <f t="shared" ref="T366:T367" si="161">M366*$P$4</f>
        <v>1991</v>
      </c>
      <c r="U366" s="175">
        <f t="shared" ref="U366:U367" si="162">N366*$P$4</f>
        <v>1720</v>
      </c>
      <c r="V366" s="175">
        <f t="shared" ref="V366:V367" si="163">O366*$P$4</f>
        <v>1149</v>
      </c>
    </row>
    <row r="367" spans="1:22" ht="14" hidden="1" x14ac:dyDescent="0.15">
      <c r="A367" s="25">
        <v>3</v>
      </c>
      <c r="B367" s="26" t="s">
        <v>14</v>
      </c>
      <c r="C367" s="73">
        <f t="shared" si="145"/>
        <v>6432</v>
      </c>
      <c r="D367" s="73">
        <f t="shared" si="146"/>
        <v>5262</v>
      </c>
      <c r="E367" s="73">
        <f t="shared" si="147"/>
        <v>3689</v>
      </c>
      <c r="F367" s="73">
        <f t="shared" si="148"/>
        <v>2892</v>
      </c>
      <c r="G367" s="73">
        <f t="shared" si="149"/>
        <v>2489</v>
      </c>
      <c r="H367" s="73">
        <f t="shared" si="150"/>
        <v>1746</v>
      </c>
      <c r="J367" s="177">
        <v>6432</v>
      </c>
      <c r="K367" s="178">
        <v>5262</v>
      </c>
      <c r="L367" s="178">
        <v>3689</v>
      </c>
      <c r="M367" s="178">
        <v>2892</v>
      </c>
      <c r="N367" s="178">
        <v>2489</v>
      </c>
      <c r="O367" s="179">
        <v>1746</v>
      </c>
      <c r="P367" s="27"/>
      <c r="Q367" s="175">
        <f t="shared" si="158"/>
        <v>6432</v>
      </c>
      <c r="R367" s="175">
        <f t="shared" si="159"/>
        <v>5262</v>
      </c>
      <c r="S367" s="175">
        <f t="shared" si="160"/>
        <v>3689</v>
      </c>
      <c r="T367" s="175">
        <f t="shared" si="161"/>
        <v>2892</v>
      </c>
      <c r="U367" s="175">
        <f t="shared" si="162"/>
        <v>2489</v>
      </c>
      <c r="V367" s="175">
        <f t="shared" si="163"/>
        <v>1746</v>
      </c>
    </row>
    <row r="368" spans="1:22" hidden="1" x14ac:dyDescent="0.15">
      <c r="A368" s="25">
        <v>1</v>
      </c>
      <c r="B368" s="26" t="s">
        <v>3</v>
      </c>
      <c r="C368" s="28">
        <v>258.61500000000001</v>
      </c>
      <c r="D368" s="28">
        <v>258.61500000000001</v>
      </c>
      <c r="E368" s="28">
        <v>258.61500000000001</v>
      </c>
      <c r="F368" s="28">
        <v>258.61500000000001</v>
      </c>
      <c r="G368" s="28">
        <v>258.61500000000001</v>
      </c>
      <c r="H368" s="29">
        <v>258.61500000000001</v>
      </c>
      <c r="I368" s="28"/>
      <c r="J368" s="27"/>
      <c r="K368" s="27"/>
      <c r="L368" s="27"/>
      <c r="M368" s="27"/>
      <c r="N368" s="27"/>
      <c r="O368" s="27"/>
    </row>
    <row r="369" spans="1:19" hidden="1" x14ac:dyDescent="0.15">
      <c r="A369" s="25">
        <v>1</v>
      </c>
      <c r="B369" s="26" t="s">
        <v>2</v>
      </c>
      <c r="C369" s="28">
        <v>344.82</v>
      </c>
      <c r="D369" s="28">
        <v>344.82</v>
      </c>
      <c r="E369" s="28">
        <v>344.82</v>
      </c>
      <c r="F369" s="28">
        <v>344.82</v>
      </c>
      <c r="G369" s="28">
        <v>344.82</v>
      </c>
      <c r="H369" s="29">
        <v>344.82</v>
      </c>
      <c r="J369" s="27"/>
      <c r="K369" s="27"/>
      <c r="L369" s="27"/>
      <c r="M369" s="27"/>
      <c r="N369" s="27"/>
      <c r="O369" s="27"/>
    </row>
    <row r="370" spans="1:19" hidden="1" x14ac:dyDescent="0.15">
      <c r="A370" s="25"/>
      <c r="H370" s="30"/>
    </row>
    <row r="371" spans="1:19" ht="18" hidden="1" x14ac:dyDescent="0.2">
      <c r="A371" s="280" t="s">
        <v>34</v>
      </c>
      <c r="B371" s="281"/>
      <c r="C371" s="281"/>
      <c r="D371" s="281"/>
      <c r="E371" s="281"/>
      <c r="F371" s="281"/>
      <c r="G371" s="281"/>
      <c r="H371" s="282"/>
    </row>
    <row r="372" spans="1:19" hidden="1" x14ac:dyDescent="0.15">
      <c r="A372" s="283" t="s">
        <v>0</v>
      </c>
      <c r="B372" s="284"/>
      <c r="C372" s="284"/>
      <c r="D372" s="284"/>
      <c r="E372" s="284"/>
      <c r="F372" s="284"/>
      <c r="G372" s="284"/>
      <c r="H372" s="22"/>
    </row>
    <row r="373" spans="1:19" hidden="1" x14ac:dyDescent="0.15">
      <c r="A373" s="25" t="s">
        <v>4</v>
      </c>
      <c r="B373" s="16" t="s">
        <v>4</v>
      </c>
      <c r="C373" s="21" t="s">
        <v>65</v>
      </c>
      <c r="D373" s="21" t="s">
        <v>66</v>
      </c>
      <c r="E373" s="21" t="s">
        <v>67</v>
      </c>
      <c r="F373" s="21" t="s">
        <v>68</v>
      </c>
      <c r="G373" s="21" t="s">
        <v>69</v>
      </c>
      <c r="H373" s="22" t="s">
        <v>70</v>
      </c>
    </row>
    <row r="374" spans="1:19" hidden="1" x14ac:dyDescent="0.15">
      <c r="A374" s="25">
        <v>18</v>
      </c>
      <c r="B374" s="26" t="s">
        <v>147</v>
      </c>
      <c r="C374">
        <f>C341*$L$2</f>
        <v>3671.84</v>
      </c>
      <c r="D374">
        <f t="shared" ref="D374:H374" si="164">D341*$L$2</f>
        <v>2620.3200000000002</v>
      </c>
      <c r="E374">
        <f t="shared" si="164"/>
        <v>2005.5200000000002</v>
      </c>
      <c r="F374">
        <f t="shared" si="164"/>
        <v>1519.51</v>
      </c>
      <c r="G374">
        <f t="shared" si="164"/>
        <v>1135.26</v>
      </c>
      <c r="H374">
        <f t="shared" si="164"/>
        <v>898.88</v>
      </c>
      <c r="I374"/>
      <c r="J374"/>
      <c r="K374"/>
      <c r="L374"/>
      <c r="M374"/>
      <c r="N374"/>
      <c r="O374" s="27"/>
      <c r="P374" s="27"/>
      <c r="Q374" s="27"/>
      <c r="R374" s="27"/>
      <c r="S374" s="27"/>
    </row>
    <row r="375" spans="1:19" hidden="1" x14ac:dyDescent="0.15">
      <c r="A375" s="25">
        <v>25</v>
      </c>
      <c r="B375" s="26" t="s">
        <v>5</v>
      </c>
      <c r="C375">
        <f t="shared" ref="C375:H400" si="165">C342*$L$2</f>
        <v>4108.0300000000007</v>
      </c>
      <c r="D375">
        <f t="shared" si="165"/>
        <v>2916.06</v>
      </c>
      <c r="E375">
        <f t="shared" si="165"/>
        <v>2237.6600000000003</v>
      </c>
      <c r="F375">
        <f t="shared" si="165"/>
        <v>1693.3500000000001</v>
      </c>
      <c r="G375">
        <f t="shared" si="165"/>
        <v>1267.76</v>
      </c>
      <c r="H375">
        <f t="shared" si="165"/>
        <v>998.5200000000001</v>
      </c>
      <c r="I375"/>
      <c r="J375"/>
      <c r="K375"/>
      <c r="L375"/>
      <c r="M375"/>
      <c r="N375"/>
      <c r="O375" s="27"/>
      <c r="P375" s="27"/>
      <c r="Q375" s="27"/>
      <c r="R375" s="27"/>
      <c r="S375" s="27"/>
    </row>
    <row r="376" spans="1:19" hidden="1" x14ac:dyDescent="0.15">
      <c r="A376" s="25">
        <v>30</v>
      </c>
      <c r="B376" s="26" t="s">
        <v>6</v>
      </c>
      <c r="C376">
        <f t="shared" si="165"/>
        <v>4797.5600000000004</v>
      </c>
      <c r="D376">
        <f t="shared" si="165"/>
        <v>3378.2200000000003</v>
      </c>
      <c r="E376">
        <f t="shared" si="165"/>
        <v>2629.86</v>
      </c>
      <c r="F376">
        <f t="shared" si="165"/>
        <v>2017.18</v>
      </c>
      <c r="G376">
        <f t="shared" si="165"/>
        <v>1504.14</v>
      </c>
      <c r="H376">
        <f t="shared" si="165"/>
        <v>1160.7</v>
      </c>
      <c r="I376"/>
      <c r="J376"/>
      <c r="K376"/>
      <c r="L376"/>
      <c r="M376"/>
      <c r="N376"/>
      <c r="O376" s="27"/>
      <c r="P376" s="27"/>
      <c r="Q376" s="27"/>
      <c r="R376" s="27"/>
      <c r="S376" s="27"/>
    </row>
    <row r="377" spans="1:19" hidden="1" x14ac:dyDescent="0.15">
      <c r="A377" s="25">
        <v>35</v>
      </c>
      <c r="B377" s="26" t="s">
        <v>7</v>
      </c>
      <c r="C377">
        <f t="shared" si="165"/>
        <v>5417.13</v>
      </c>
      <c r="D377">
        <f t="shared" si="165"/>
        <v>3745.51</v>
      </c>
      <c r="E377">
        <f t="shared" si="165"/>
        <v>2929.84</v>
      </c>
      <c r="F377">
        <f t="shared" si="165"/>
        <v>2244.5500000000002</v>
      </c>
      <c r="G377">
        <f t="shared" si="165"/>
        <v>1714.02</v>
      </c>
      <c r="H377">
        <f t="shared" si="165"/>
        <v>1285.78</v>
      </c>
      <c r="I377"/>
      <c r="J377"/>
      <c r="K377"/>
      <c r="L377"/>
      <c r="M377"/>
      <c r="N377"/>
      <c r="O377" s="27"/>
      <c r="P377" s="27"/>
      <c r="Q377" s="27"/>
      <c r="R377" s="27"/>
      <c r="S377" s="27"/>
    </row>
    <row r="378" spans="1:19" hidden="1" x14ac:dyDescent="0.15">
      <c r="A378" s="25">
        <v>40</v>
      </c>
      <c r="B378" s="26" t="s">
        <v>8</v>
      </c>
      <c r="C378">
        <f t="shared" si="165"/>
        <v>6338.8</v>
      </c>
      <c r="D378">
        <f t="shared" si="165"/>
        <v>4367.2</v>
      </c>
      <c r="E378">
        <f t="shared" si="165"/>
        <v>3433.34</v>
      </c>
      <c r="F378">
        <f t="shared" si="165"/>
        <v>2627.7400000000002</v>
      </c>
      <c r="G378">
        <f t="shared" si="165"/>
        <v>1980.6100000000001</v>
      </c>
      <c r="H378">
        <f t="shared" si="165"/>
        <v>1504.67</v>
      </c>
      <c r="I378"/>
      <c r="J378"/>
      <c r="K378"/>
      <c r="L378"/>
      <c r="M378"/>
      <c r="N378"/>
      <c r="O378" s="27"/>
      <c r="P378" s="27"/>
      <c r="Q378" s="27"/>
      <c r="R378" s="27"/>
      <c r="S378" s="27"/>
    </row>
    <row r="379" spans="1:19" hidden="1" x14ac:dyDescent="0.15">
      <c r="A379" s="25">
        <v>45</v>
      </c>
      <c r="B379" s="26" t="s">
        <v>9</v>
      </c>
      <c r="C379">
        <f t="shared" si="165"/>
        <v>7323.54</v>
      </c>
      <c r="D379">
        <f t="shared" si="165"/>
        <v>5069.45</v>
      </c>
      <c r="E379">
        <f t="shared" si="165"/>
        <v>3950.09</v>
      </c>
      <c r="F379">
        <f t="shared" si="165"/>
        <v>2963.76</v>
      </c>
      <c r="G379">
        <f t="shared" si="165"/>
        <v>2253.0300000000002</v>
      </c>
      <c r="H379">
        <f t="shared" si="165"/>
        <v>1748.47</v>
      </c>
      <c r="I379"/>
      <c r="J379"/>
      <c r="K379"/>
      <c r="L379"/>
      <c r="M379"/>
      <c r="N379"/>
      <c r="O379" s="27"/>
      <c r="P379" s="27"/>
      <c r="Q379" s="27"/>
      <c r="R379" s="27"/>
      <c r="S379" s="27"/>
    </row>
    <row r="380" spans="1:19" hidden="1" x14ac:dyDescent="0.15">
      <c r="A380" s="25">
        <v>50</v>
      </c>
      <c r="B380" s="26" t="s">
        <v>10</v>
      </c>
      <c r="C380">
        <f t="shared" si="165"/>
        <v>8552.61</v>
      </c>
      <c r="D380">
        <f t="shared" si="165"/>
        <v>5738.84</v>
      </c>
      <c r="E380">
        <f t="shared" si="165"/>
        <v>4587.68</v>
      </c>
      <c r="F380">
        <f t="shared" si="165"/>
        <v>3566.3700000000003</v>
      </c>
      <c r="G380">
        <f t="shared" si="165"/>
        <v>2613.4300000000003</v>
      </c>
      <c r="H380">
        <f t="shared" si="165"/>
        <v>1983.7900000000002</v>
      </c>
      <c r="I380"/>
      <c r="J380"/>
      <c r="K380"/>
      <c r="L380"/>
      <c r="M380"/>
      <c r="N380"/>
      <c r="O380" s="27"/>
      <c r="P380" s="27"/>
      <c r="Q380" s="27"/>
      <c r="R380" s="27"/>
      <c r="S380" s="27"/>
    </row>
    <row r="381" spans="1:19" hidden="1" x14ac:dyDescent="0.15">
      <c r="A381" s="25">
        <v>55</v>
      </c>
      <c r="B381" s="26" t="s">
        <v>11</v>
      </c>
      <c r="C381">
        <f t="shared" si="165"/>
        <v>9910.4700000000012</v>
      </c>
      <c r="D381">
        <f t="shared" si="165"/>
        <v>6780.8200000000006</v>
      </c>
      <c r="E381">
        <f t="shared" si="165"/>
        <v>5296.29</v>
      </c>
      <c r="F381">
        <f t="shared" si="165"/>
        <v>3945.8500000000004</v>
      </c>
      <c r="G381">
        <f t="shared" si="165"/>
        <v>3027.8900000000003</v>
      </c>
      <c r="H381">
        <f t="shared" si="165"/>
        <v>2340.48</v>
      </c>
      <c r="I381"/>
      <c r="J381"/>
      <c r="K381"/>
      <c r="L381"/>
      <c r="M381"/>
      <c r="N381"/>
      <c r="O381" s="27"/>
      <c r="P381" s="27"/>
      <c r="Q381" s="27"/>
      <c r="R381" s="27"/>
      <c r="S381" s="27"/>
    </row>
    <row r="382" spans="1:19" hidden="1" x14ac:dyDescent="0.15">
      <c r="A382" s="25">
        <v>60</v>
      </c>
      <c r="B382" s="26"/>
      <c r="C382">
        <f t="shared" si="165"/>
        <v>10548.59</v>
      </c>
      <c r="D382">
        <f t="shared" si="165"/>
        <v>7490.4900000000007</v>
      </c>
      <c r="E382">
        <f t="shared" si="165"/>
        <v>5864.9800000000005</v>
      </c>
      <c r="F382">
        <f t="shared" si="165"/>
        <v>4343.3500000000004</v>
      </c>
      <c r="G382">
        <f t="shared" si="165"/>
        <v>3344.8300000000004</v>
      </c>
      <c r="H382">
        <f t="shared" si="165"/>
        <v>2594.35</v>
      </c>
      <c r="I382"/>
      <c r="J382"/>
      <c r="K382"/>
      <c r="L382"/>
      <c r="M382"/>
      <c r="N382"/>
      <c r="O382" s="27"/>
      <c r="P382" s="27"/>
      <c r="Q382" s="27"/>
      <c r="R382" s="27"/>
      <c r="S382" s="27"/>
    </row>
    <row r="383" spans="1:19" hidden="1" x14ac:dyDescent="0.15">
      <c r="A383" s="25">
        <v>61</v>
      </c>
      <c r="B383" s="26"/>
      <c r="C383">
        <f t="shared" si="165"/>
        <v>12050.61</v>
      </c>
      <c r="D383">
        <f t="shared" si="165"/>
        <v>8561.09</v>
      </c>
      <c r="E383">
        <f t="shared" si="165"/>
        <v>6703.4400000000005</v>
      </c>
      <c r="F383">
        <f t="shared" si="165"/>
        <v>4960.8</v>
      </c>
      <c r="G383">
        <f t="shared" si="165"/>
        <v>3818.65</v>
      </c>
      <c r="H383">
        <f t="shared" si="165"/>
        <v>2969.06</v>
      </c>
      <c r="I383"/>
      <c r="J383"/>
      <c r="K383"/>
      <c r="L383"/>
      <c r="M383"/>
      <c r="N383"/>
      <c r="O383" s="27"/>
      <c r="P383" s="27"/>
      <c r="Q383" s="27"/>
      <c r="R383" s="27"/>
      <c r="S383" s="27"/>
    </row>
    <row r="384" spans="1:19" hidden="1" x14ac:dyDescent="0.15">
      <c r="A384" s="25">
        <v>62</v>
      </c>
      <c r="B384" s="26"/>
      <c r="C384">
        <f t="shared" si="165"/>
        <v>13395.220000000001</v>
      </c>
      <c r="D384">
        <f t="shared" si="165"/>
        <v>9518.27</v>
      </c>
      <c r="E384">
        <f t="shared" si="165"/>
        <v>7454.9800000000005</v>
      </c>
      <c r="F384">
        <f t="shared" si="165"/>
        <v>5517.3</v>
      </c>
      <c r="G384">
        <f t="shared" si="165"/>
        <v>4252.1900000000005</v>
      </c>
      <c r="H384">
        <f t="shared" si="165"/>
        <v>3299.25</v>
      </c>
      <c r="I384"/>
      <c r="J384"/>
      <c r="K384"/>
      <c r="L384"/>
      <c r="M384"/>
      <c r="N384"/>
      <c r="O384" s="27"/>
      <c r="P384" s="27"/>
      <c r="Q384" s="27"/>
      <c r="R384" s="27"/>
      <c r="S384" s="27"/>
    </row>
    <row r="385" spans="1:19" hidden="1" x14ac:dyDescent="0.15">
      <c r="A385" s="25">
        <v>63</v>
      </c>
      <c r="B385" s="26"/>
      <c r="C385">
        <f t="shared" si="165"/>
        <v>14741.95</v>
      </c>
      <c r="D385">
        <f t="shared" si="165"/>
        <v>10469.620000000001</v>
      </c>
      <c r="E385">
        <f t="shared" si="165"/>
        <v>8196.4500000000007</v>
      </c>
      <c r="F385">
        <f t="shared" si="165"/>
        <v>6072.21</v>
      </c>
      <c r="G385">
        <f t="shared" si="165"/>
        <v>4674.6000000000004</v>
      </c>
      <c r="H385">
        <f t="shared" si="165"/>
        <v>3634.7400000000002</v>
      </c>
      <c r="I385"/>
      <c r="J385"/>
      <c r="K385"/>
      <c r="L385"/>
      <c r="M385"/>
      <c r="N385"/>
      <c r="O385" s="27"/>
      <c r="P385" s="27"/>
      <c r="Q385" s="27"/>
      <c r="R385" s="27"/>
      <c r="S385" s="27"/>
    </row>
    <row r="386" spans="1:19" hidden="1" x14ac:dyDescent="0.15">
      <c r="A386" s="25">
        <v>64</v>
      </c>
      <c r="B386" s="26"/>
      <c r="C386">
        <f t="shared" si="165"/>
        <v>16079.67</v>
      </c>
      <c r="D386">
        <f t="shared" si="165"/>
        <v>11427.33</v>
      </c>
      <c r="E386">
        <f t="shared" si="165"/>
        <v>8949.58</v>
      </c>
      <c r="F386">
        <f t="shared" si="165"/>
        <v>6625</v>
      </c>
      <c r="G386">
        <f t="shared" si="165"/>
        <v>5099.66</v>
      </c>
      <c r="H386">
        <f t="shared" si="165"/>
        <v>3965.46</v>
      </c>
      <c r="I386"/>
      <c r="J386"/>
      <c r="K386"/>
      <c r="L386"/>
      <c r="M386"/>
      <c r="N386"/>
      <c r="O386" s="27"/>
      <c r="P386" s="27"/>
      <c r="Q386" s="27"/>
      <c r="R386" s="27"/>
      <c r="S386" s="27"/>
    </row>
    <row r="387" spans="1:19" hidden="1" x14ac:dyDescent="0.15">
      <c r="A387" s="25">
        <v>65</v>
      </c>
      <c r="B387" s="26"/>
      <c r="C387">
        <f t="shared" si="165"/>
        <v>17662.25</v>
      </c>
      <c r="D387">
        <f t="shared" si="165"/>
        <v>12354.83</v>
      </c>
      <c r="E387">
        <f t="shared" si="165"/>
        <v>9737.16</v>
      </c>
      <c r="F387">
        <f t="shared" si="165"/>
        <v>7222.84</v>
      </c>
      <c r="G387">
        <f t="shared" si="165"/>
        <v>5557.58</v>
      </c>
      <c r="H387">
        <f t="shared" si="165"/>
        <v>4516.13</v>
      </c>
      <c r="I387"/>
      <c r="J387"/>
      <c r="K387"/>
      <c r="L387"/>
      <c r="M387"/>
      <c r="N387"/>
      <c r="O387" s="27"/>
      <c r="P387" s="27"/>
      <c r="Q387" s="27"/>
      <c r="R387" s="27"/>
      <c r="S387" s="27"/>
    </row>
    <row r="388" spans="1:19" hidden="1" x14ac:dyDescent="0.15">
      <c r="A388" s="25">
        <v>66</v>
      </c>
      <c r="B388" s="26"/>
      <c r="C388">
        <f t="shared" si="165"/>
        <v>18706.350000000002</v>
      </c>
      <c r="D388">
        <f t="shared" si="165"/>
        <v>13082.52</v>
      </c>
      <c r="E388">
        <f t="shared" si="165"/>
        <v>10313.27</v>
      </c>
      <c r="F388">
        <f t="shared" si="165"/>
        <v>7646.84</v>
      </c>
      <c r="G388">
        <f t="shared" si="165"/>
        <v>5887.2400000000007</v>
      </c>
      <c r="H388">
        <f t="shared" si="165"/>
        <v>4782.72</v>
      </c>
      <c r="I388"/>
      <c r="J388"/>
      <c r="K388"/>
      <c r="L388"/>
      <c r="M388"/>
      <c r="N388"/>
      <c r="O388" s="27"/>
      <c r="P388" s="27"/>
      <c r="Q388" s="27"/>
      <c r="R388" s="27"/>
      <c r="S388" s="27"/>
    </row>
    <row r="389" spans="1:19" hidden="1" x14ac:dyDescent="0.15">
      <c r="A389" s="25">
        <v>67</v>
      </c>
      <c r="B389" s="26"/>
      <c r="C389">
        <f t="shared" si="165"/>
        <v>20787.13</v>
      </c>
      <c r="D389">
        <f t="shared" si="165"/>
        <v>14540.02</v>
      </c>
      <c r="E389">
        <f t="shared" si="165"/>
        <v>11463.900000000001</v>
      </c>
      <c r="F389">
        <f t="shared" si="165"/>
        <v>8502.26</v>
      </c>
      <c r="G389">
        <f t="shared" si="165"/>
        <v>6540.2000000000007</v>
      </c>
      <c r="H389">
        <f t="shared" si="165"/>
        <v>5313.7800000000007</v>
      </c>
      <c r="I389"/>
      <c r="J389"/>
      <c r="K389"/>
      <c r="L389"/>
      <c r="M389"/>
      <c r="N389"/>
      <c r="O389" s="27"/>
      <c r="P389" s="27"/>
      <c r="Q389" s="27"/>
      <c r="R389" s="27"/>
      <c r="S389" s="27"/>
    </row>
    <row r="390" spans="1:19" hidden="1" x14ac:dyDescent="0.15">
      <c r="A390" s="25">
        <v>68</v>
      </c>
      <c r="B390" s="26"/>
      <c r="C390">
        <f t="shared" si="165"/>
        <v>22870.030000000002</v>
      </c>
      <c r="D390">
        <f t="shared" si="165"/>
        <v>15993.810000000001</v>
      </c>
      <c r="E390">
        <f t="shared" si="165"/>
        <v>12610.820000000002</v>
      </c>
      <c r="F390">
        <f t="shared" si="165"/>
        <v>9351.32</v>
      </c>
      <c r="G390">
        <f t="shared" si="165"/>
        <v>7201.1100000000006</v>
      </c>
      <c r="H390">
        <f t="shared" si="165"/>
        <v>5850.67</v>
      </c>
      <c r="I390"/>
      <c r="J390"/>
      <c r="K390"/>
      <c r="L390"/>
      <c r="M390"/>
      <c r="N390"/>
      <c r="O390" s="27"/>
      <c r="P390" s="27"/>
      <c r="Q390" s="27"/>
      <c r="R390" s="27"/>
      <c r="S390" s="27"/>
    </row>
    <row r="391" spans="1:19" hidden="1" x14ac:dyDescent="0.15">
      <c r="A391" s="25">
        <v>69</v>
      </c>
      <c r="B391" s="26"/>
      <c r="C391">
        <f t="shared" si="165"/>
        <v>23908.300000000003</v>
      </c>
      <c r="D391">
        <f t="shared" si="165"/>
        <v>16723.620000000003</v>
      </c>
      <c r="E391">
        <f t="shared" si="165"/>
        <v>13186.400000000001</v>
      </c>
      <c r="F391">
        <f t="shared" si="165"/>
        <v>9781.15</v>
      </c>
      <c r="G391">
        <f t="shared" si="165"/>
        <v>7528.1200000000008</v>
      </c>
      <c r="H391">
        <f t="shared" si="165"/>
        <v>6114.6100000000006</v>
      </c>
      <c r="I391"/>
      <c r="J391"/>
      <c r="K391"/>
      <c r="L391"/>
      <c r="M391"/>
      <c r="N391"/>
      <c r="O391" s="27"/>
      <c r="P391" s="27"/>
      <c r="Q391" s="27"/>
      <c r="R391" s="27"/>
      <c r="S391" s="27"/>
    </row>
    <row r="392" spans="1:19" hidden="1" x14ac:dyDescent="0.15">
      <c r="A392" s="25">
        <v>70</v>
      </c>
      <c r="B392" s="26"/>
      <c r="C392">
        <f t="shared" si="165"/>
        <v>24419.22</v>
      </c>
      <c r="D392">
        <f t="shared" si="165"/>
        <v>16937.740000000002</v>
      </c>
      <c r="E392">
        <f t="shared" si="165"/>
        <v>13395.220000000001</v>
      </c>
      <c r="F392">
        <f t="shared" si="165"/>
        <v>9928.49</v>
      </c>
      <c r="G392">
        <f t="shared" si="165"/>
        <v>7672.81</v>
      </c>
      <c r="H392">
        <f t="shared" si="165"/>
        <v>6198.35</v>
      </c>
      <c r="I392"/>
      <c r="J392"/>
      <c r="K392"/>
      <c r="L392"/>
      <c r="M392"/>
      <c r="N392"/>
      <c r="O392" s="27"/>
      <c r="P392" s="27"/>
      <c r="Q392" s="27"/>
      <c r="R392" s="27"/>
      <c r="S392" s="27"/>
    </row>
    <row r="393" spans="1:19" hidden="1" x14ac:dyDescent="0.15">
      <c r="A393" s="25">
        <v>71</v>
      </c>
      <c r="B393" s="26"/>
      <c r="C393">
        <f t="shared" si="165"/>
        <v>27475.73</v>
      </c>
      <c r="D393">
        <f t="shared" si="165"/>
        <v>19061.45</v>
      </c>
      <c r="E393">
        <f t="shared" si="165"/>
        <v>15074.79</v>
      </c>
      <c r="F393">
        <f t="shared" si="165"/>
        <v>11172.93</v>
      </c>
      <c r="G393">
        <f t="shared" si="165"/>
        <v>8634.76</v>
      </c>
      <c r="H393">
        <f t="shared" si="165"/>
        <v>6974.8</v>
      </c>
      <c r="I393"/>
      <c r="J393"/>
      <c r="K393"/>
      <c r="L393"/>
      <c r="M393"/>
      <c r="N393"/>
      <c r="O393" s="27"/>
      <c r="P393" s="27"/>
      <c r="Q393" s="27"/>
      <c r="R393" s="27"/>
      <c r="S393" s="27"/>
    </row>
    <row r="394" spans="1:19" hidden="1" x14ac:dyDescent="0.15">
      <c r="A394" s="25">
        <v>72</v>
      </c>
      <c r="B394" s="26"/>
      <c r="C394">
        <f t="shared" si="165"/>
        <v>30529.06</v>
      </c>
      <c r="D394">
        <f t="shared" si="165"/>
        <v>21183.040000000001</v>
      </c>
      <c r="E394">
        <f t="shared" si="165"/>
        <v>16751.18</v>
      </c>
      <c r="F394">
        <f t="shared" si="165"/>
        <v>12420.02</v>
      </c>
      <c r="G394">
        <f t="shared" si="165"/>
        <v>9594.59</v>
      </c>
      <c r="H394">
        <f t="shared" si="165"/>
        <v>7750.1900000000005</v>
      </c>
      <c r="I394"/>
      <c r="J394"/>
      <c r="K394"/>
      <c r="L394"/>
      <c r="M394"/>
      <c r="N394"/>
      <c r="O394" s="27"/>
      <c r="P394" s="27"/>
      <c r="Q394" s="27"/>
      <c r="R394" s="27"/>
      <c r="S394" s="27"/>
    </row>
    <row r="395" spans="1:19" hidden="1" x14ac:dyDescent="0.15">
      <c r="A395" s="25">
        <v>73</v>
      </c>
      <c r="B395" s="26"/>
      <c r="C395">
        <f t="shared" si="165"/>
        <v>33582.92</v>
      </c>
      <c r="D395">
        <f t="shared" si="165"/>
        <v>23301.45</v>
      </c>
      <c r="E395">
        <f t="shared" si="165"/>
        <v>18427.57</v>
      </c>
      <c r="F395">
        <f t="shared" si="165"/>
        <v>13663.93</v>
      </c>
      <c r="G395">
        <f t="shared" si="165"/>
        <v>10558.66</v>
      </c>
      <c r="H395">
        <f t="shared" si="165"/>
        <v>8527.17</v>
      </c>
      <c r="I395"/>
      <c r="J395"/>
      <c r="K395"/>
      <c r="L395"/>
      <c r="M395"/>
      <c r="N395"/>
      <c r="O395" s="27"/>
      <c r="P395" s="27"/>
      <c r="Q395" s="27"/>
      <c r="R395" s="27"/>
      <c r="S395" s="27"/>
    </row>
    <row r="396" spans="1:19" hidden="1" x14ac:dyDescent="0.15">
      <c r="A396" s="25">
        <v>74</v>
      </c>
      <c r="B396" s="26"/>
      <c r="C396">
        <f t="shared" si="165"/>
        <v>36637.310000000005</v>
      </c>
      <c r="D396">
        <f t="shared" si="165"/>
        <v>25425.16</v>
      </c>
      <c r="E396">
        <f t="shared" si="165"/>
        <v>20107.14</v>
      </c>
      <c r="F396">
        <f t="shared" si="165"/>
        <v>14906.25</v>
      </c>
      <c r="G396">
        <f t="shared" si="165"/>
        <v>11519.02</v>
      </c>
      <c r="H396">
        <f t="shared" si="165"/>
        <v>9305.2100000000009</v>
      </c>
      <c r="I396"/>
      <c r="J396"/>
      <c r="K396"/>
      <c r="L396"/>
      <c r="M396"/>
      <c r="N396"/>
      <c r="O396" s="27"/>
      <c r="P396" s="27"/>
      <c r="Q396" s="27"/>
      <c r="R396" s="27"/>
      <c r="S396" s="27"/>
    </row>
    <row r="397" spans="1:19" hidden="1" x14ac:dyDescent="0.15">
      <c r="A397" s="25">
        <v>75</v>
      </c>
      <c r="B397" s="26" t="s">
        <v>12</v>
      </c>
      <c r="C397">
        <f t="shared" si="165"/>
        <v>40004.93</v>
      </c>
      <c r="D397">
        <f t="shared" si="165"/>
        <v>27811.75</v>
      </c>
      <c r="E397">
        <f t="shared" si="165"/>
        <v>22426.420000000002</v>
      </c>
      <c r="F397">
        <f t="shared" si="165"/>
        <v>17102.57</v>
      </c>
      <c r="G397">
        <f t="shared" si="165"/>
        <v>12610.29</v>
      </c>
      <c r="H397">
        <f t="shared" si="165"/>
        <v>10678.44</v>
      </c>
      <c r="I397"/>
      <c r="J397"/>
      <c r="K397"/>
      <c r="L397"/>
      <c r="M397"/>
      <c r="N397"/>
      <c r="O397" s="27"/>
      <c r="P397" s="27"/>
      <c r="Q397" s="27"/>
      <c r="R397" s="27"/>
      <c r="S397" s="27"/>
    </row>
    <row r="398" spans="1:19" hidden="1" x14ac:dyDescent="0.15">
      <c r="A398" s="25">
        <v>1</v>
      </c>
      <c r="B398" s="26" t="s">
        <v>13</v>
      </c>
      <c r="C398">
        <f t="shared" si="165"/>
        <v>1516.8600000000001</v>
      </c>
      <c r="D398">
        <f t="shared" si="165"/>
        <v>1172.3600000000001</v>
      </c>
      <c r="E398">
        <f t="shared" si="165"/>
        <v>851.18000000000006</v>
      </c>
      <c r="F398">
        <f t="shared" si="165"/>
        <v>666.21</v>
      </c>
      <c r="G398">
        <f t="shared" si="165"/>
        <v>575.05000000000007</v>
      </c>
      <c r="H398">
        <f t="shared" si="165"/>
        <v>417.64000000000004</v>
      </c>
      <c r="I398"/>
      <c r="J398"/>
      <c r="K398"/>
      <c r="L398"/>
      <c r="M398"/>
      <c r="N398"/>
      <c r="O398" s="27"/>
      <c r="P398" s="27"/>
      <c r="Q398" s="27"/>
      <c r="R398" s="27"/>
      <c r="S398" s="27"/>
    </row>
    <row r="399" spans="1:19" hidden="1" x14ac:dyDescent="0.15">
      <c r="A399" s="25">
        <v>2</v>
      </c>
      <c r="B399" s="26" t="s">
        <v>1</v>
      </c>
      <c r="C399">
        <f t="shared" si="165"/>
        <v>2336.77</v>
      </c>
      <c r="D399">
        <f t="shared" si="165"/>
        <v>1904.2900000000002</v>
      </c>
      <c r="E399">
        <f t="shared" si="165"/>
        <v>1340.3700000000001</v>
      </c>
      <c r="F399">
        <f t="shared" si="165"/>
        <v>1055.23</v>
      </c>
      <c r="G399">
        <f t="shared" si="165"/>
        <v>911.6</v>
      </c>
      <c r="H399">
        <f t="shared" si="165"/>
        <v>608.97</v>
      </c>
      <c r="I399"/>
      <c r="J399"/>
      <c r="K399"/>
      <c r="L399"/>
      <c r="M399"/>
      <c r="N399"/>
      <c r="O399" s="27"/>
      <c r="P399" s="27"/>
      <c r="Q399" s="27"/>
      <c r="R399" s="27"/>
      <c r="S399" s="27"/>
    </row>
    <row r="400" spans="1:19" hidden="1" x14ac:dyDescent="0.15">
      <c r="A400" s="25">
        <v>3</v>
      </c>
      <c r="B400" s="26" t="s">
        <v>14</v>
      </c>
      <c r="C400">
        <f t="shared" si="165"/>
        <v>3408.96</v>
      </c>
      <c r="D400">
        <f t="shared" si="165"/>
        <v>2788.86</v>
      </c>
      <c r="E400">
        <f t="shared" si="165"/>
        <v>1955.17</v>
      </c>
      <c r="F400">
        <f t="shared" si="165"/>
        <v>1532.76</v>
      </c>
      <c r="G400">
        <f t="shared" si="165"/>
        <v>1319.17</v>
      </c>
      <c r="H400">
        <f t="shared" si="165"/>
        <v>925.38</v>
      </c>
      <c r="I400"/>
      <c r="J400"/>
      <c r="K400"/>
      <c r="L400"/>
      <c r="M400"/>
      <c r="N400"/>
      <c r="O400" s="27"/>
      <c r="P400" s="27"/>
      <c r="Q400" s="27"/>
      <c r="R400" s="27"/>
      <c r="S400" s="27"/>
    </row>
    <row r="401" spans="1:22" hidden="1" x14ac:dyDescent="0.15">
      <c r="A401" s="25">
        <v>1</v>
      </c>
      <c r="B401" s="26" t="s">
        <v>3</v>
      </c>
      <c r="C401" s="28">
        <v>137.06595000000002</v>
      </c>
      <c r="D401" s="28">
        <v>137.06595000000002</v>
      </c>
      <c r="E401" s="28">
        <v>137.06595000000002</v>
      </c>
      <c r="F401" s="28">
        <v>137.06595000000002</v>
      </c>
      <c r="G401" s="28">
        <v>137.06595000000002</v>
      </c>
      <c r="H401" s="29">
        <v>137.06595000000002</v>
      </c>
    </row>
    <row r="402" spans="1:22" ht="14" hidden="1" thickBot="1" x14ac:dyDescent="0.2">
      <c r="A402" s="31">
        <v>1</v>
      </c>
      <c r="B402" s="32" t="s">
        <v>2</v>
      </c>
      <c r="C402" s="33">
        <v>182.75460000000001</v>
      </c>
      <c r="D402" s="33">
        <v>182.75460000000001</v>
      </c>
      <c r="E402" s="33">
        <v>182.75460000000001</v>
      </c>
      <c r="F402" s="33">
        <v>182.75460000000001</v>
      </c>
      <c r="G402" s="33">
        <v>182.75460000000001</v>
      </c>
      <c r="H402" s="34">
        <v>182.75460000000001</v>
      </c>
    </row>
    <row r="403" spans="1:22" ht="14" hidden="1" thickBot="1" x14ac:dyDescent="0.2"/>
    <row r="404" spans="1:22" ht="18" hidden="1" x14ac:dyDescent="0.2">
      <c r="A404" s="277" t="s">
        <v>71</v>
      </c>
      <c r="B404" s="278"/>
      <c r="C404" s="278"/>
      <c r="D404" s="278"/>
      <c r="E404" s="278"/>
      <c r="F404" s="278"/>
      <c r="G404" s="278"/>
      <c r="H404" s="279"/>
    </row>
    <row r="405" spans="1:22" ht="18" hidden="1" x14ac:dyDescent="0.2">
      <c r="A405" s="280" t="s">
        <v>27</v>
      </c>
      <c r="B405" s="281"/>
      <c r="C405" s="281"/>
      <c r="D405" s="281"/>
      <c r="E405" s="281"/>
      <c r="F405" s="281"/>
      <c r="G405" s="281"/>
      <c r="H405" s="282"/>
    </row>
    <row r="406" spans="1:22" hidden="1" x14ac:dyDescent="0.15">
      <c r="A406" s="283" t="s">
        <v>0</v>
      </c>
      <c r="B406" s="284"/>
      <c r="C406" s="284"/>
      <c r="D406" s="284"/>
      <c r="E406" s="284"/>
      <c r="F406" s="284"/>
      <c r="G406" s="284"/>
      <c r="H406" s="22"/>
    </row>
    <row r="407" spans="1:22" hidden="1" x14ac:dyDescent="0.15">
      <c r="A407" s="25" t="s">
        <v>4</v>
      </c>
      <c r="B407" s="16" t="s">
        <v>4</v>
      </c>
      <c r="C407" s="21" t="s">
        <v>72</v>
      </c>
      <c r="D407" s="21" t="s">
        <v>73</v>
      </c>
      <c r="E407" s="21" t="s">
        <v>74</v>
      </c>
      <c r="F407" s="21" t="s">
        <v>75</v>
      </c>
      <c r="G407" s="21" t="s">
        <v>76</v>
      </c>
      <c r="H407" s="22" t="s">
        <v>77</v>
      </c>
      <c r="J407" s="21" t="s">
        <v>197</v>
      </c>
      <c r="Q407" s="16" t="s">
        <v>198</v>
      </c>
    </row>
    <row r="408" spans="1:22" ht="14" hidden="1" x14ac:dyDescent="0.15">
      <c r="A408" s="25">
        <v>18</v>
      </c>
      <c r="B408" s="26" t="s">
        <v>147</v>
      </c>
      <c r="C408" s="73">
        <f>Q408</f>
        <v>5990</v>
      </c>
      <c r="D408" s="73">
        <f t="shared" ref="D408:H408" si="166">R408</f>
        <v>5062</v>
      </c>
      <c r="E408" s="73">
        <f t="shared" si="166"/>
        <v>4049</v>
      </c>
      <c r="F408" s="73">
        <f t="shared" si="166"/>
        <v>3081</v>
      </c>
      <c r="G408" s="73">
        <f t="shared" si="166"/>
        <v>2604</v>
      </c>
      <c r="H408" s="73">
        <f t="shared" si="166"/>
        <v>1982</v>
      </c>
      <c r="J408" s="172">
        <v>5990</v>
      </c>
      <c r="K408" s="173">
        <v>5062</v>
      </c>
      <c r="L408" s="173">
        <v>4049</v>
      </c>
      <c r="M408" s="173">
        <v>3081</v>
      </c>
      <c r="N408" s="173">
        <v>2604</v>
      </c>
      <c r="O408" s="174">
        <v>1982</v>
      </c>
      <c r="P408" s="27"/>
      <c r="Q408" s="172">
        <f>((J408-50)*$P$4)+50</f>
        <v>5990</v>
      </c>
      <c r="R408" s="173">
        <f t="shared" ref="R408:V408" si="167">((K408-50)*$P$4)+50</f>
        <v>5062</v>
      </c>
      <c r="S408" s="173">
        <f t="shared" si="167"/>
        <v>4049</v>
      </c>
      <c r="T408" s="173">
        <f t="shared" si="167"/>
        <v>3081</v>
      </c>
      <c r="U408" s="173">
        <f t="shared" si="167"/>
        <v>2604</v>
      </c>
      <c r="V408" s="174">
        <f t="shared" si="167"/>
        <v>1982</v>
      </c>
    </row>
    <row r="409" spans="1:22" ht="14" hidden="1" x14ac:dyDescent="0.15">
      <c r="A409" s="25">
        <v>25</v>
      </c>
      <c r="B409" s="26" t="s">
        <v>5</v>
      </c>
      <c r="C409" s="73">
        <f t="shared" ref="C409:C434" si="168">Q409</f>
        <v>6640</v>
      </c>
      <c r="D409" s="73">
        <f t="shared" ref="D409:D434" si="169">R409</f>
        <v>5576</v>
      </c>
      <c r="E409" s="73">
        <f t="shared" ref="E409:E434" si="170">S409</f>
        <v>4556</v>
      </c>
      <c r="F409" s="73">
        <f t="shared" ref="F409:F434" si="171">T409</f>
        <v>3436</v>
      </c>
      <c r="G409" s="73">
        <f t="shared" ref="G409:G434" si="172">U409</f>
        <v>2903</v>
      </c>
      <c r="H409" s="73">
        <f t="shared" ref="H409:H434" si="173">V409</f>
        <v>2199</v>
      </c>
      <c r="J409" s="175">
        <v>6640</v>
      </c>
      <c r="K409" s="130">
        <v>5576</v>
      </c>
      <c r="L409" s="130">
        <v>4556</v>
      </c>
      <c r="M409" s="130">
        <v>3436</v>
      </c>
      <c r="N409" s="130">
        <v>2903</v>
      </c>
      <c r="O409" s="176">
        <v>2199</v>
      </c>
      <c r="P409" s="27"/>
      <c r="Q409" s="175">
        <f t="shared" ref="Q409:Q431" si="174">((J409-50)*$P$4)+50</f>
        <v>6640</v>
      </c>
      <c r="R409" s="130">
        <f t="shared" ref="R409:R431" si="175">((K409-50)*$P$4)+50</f>
        <v>5576</v>
      </c>
      <c r="S409" s="130">
        <f t="shared" ref="S409:S431" si="176">((L409-50)*$P$4)+50</f>
        <v>4556</v>
      </c>
      <c r="T409" s="130">
        <f t="shared" ref="T409:T431" si="177">((M409-50)*$P$4)+50</f>
        <v>3436</v>
      </c>
      <c r="U409" s="130">
        <f t="shared" ref="U409:U431" si="178">((N409-50)*$P$4)+50</f>
        <v>2903</v>
      </c>
      <c r="V409" s="176">
        <f t="shared" ref="V409:V431" si="179">((O409-50)*$P$4)+50</f>
        <v>2199</v>
      </c>
    </row>
    <row r="410" spans="1:22" ht="14" hidden="1" x14ac:dyDescent="0.15">
      <c r="A410" s="25">
        <v>30</v>
      </c>
      <c r="B410" s="26" t="s">
        <v>6</v>
      </c>
      <c r="C410" s="73">
        <f t="shared" si="168"/>
        <v>7668</v>
      </c>
      <c r="D410" s="73">
        <f t="shared" si="169"/>
        <v>6389</v>
      </c>
      <c r="E410" s="73">
        <f t="shared" si="170"/>
        <v>5352</v>
      </c>
      <c r="F410" s="73">
        <f t="shared" si="171"/>
        <v>3990</v>
      </c>
      <c r="G410" s="73">
        <f t="shared" si="172"/>
        <v>3363</v>
      </c>
      <c r="H410" s="73">
        <f t="shared" si="173"/>
        <v>2544</v>
      </c>
      <c r="J410" s="175">
        <v>7668</v>
      </c>
      <c r="K410" s="130">
        <v>6389</v>
      </c>
      <c r="L410" s="130">
        <v>5352</v>
      </c>
      <c r="M410" s="130">
        <v>3990</v>
      </c>
      <c r="N410" s="130">
        <v>3363</v>
      </c>
      <c r="O410" s="176">
        <v>2544</v>
      </c>
      <c r="P410" s="27"/>
      <c r="Q410" s="175">
        <f t="shared" si="174"/>
        <v>7668</v>
      </c>
      <c r="R410" s="130">
        <f t="shared" si="175"/>
        <v>6389</v>
      </c>
      <c r="S410" s="130">
        <f t="shared" si="176"/>
        <v>5352</v>
      </c>
      <c r="T410" s="130">
        <f t="shared" si="177"/>
        <v>3990</v>
      </c>
      <c r="U410" s="130">
        <f t="shared" si="178"/>
        <v>3363</v>
      </c>
      <c r="V410" s="176">
        <f t="shared" si="179"/>
        <v>2544</v>
      </c>
    </row>
    <row r="411" spans="1:22" ht="14" hidden="1" x14ac:dyDescent="0.15">
      <c r="A411" s="25">
        <v>35</v>
      </c>
      <c r="B411" s="26" t="s">
        <v>7</v>
      </c>
      <c r="C411" s="73">
        <f t="shared" si="168"/>
        <v>8487</v>
      </c>
      <c r="D411" s="73">
        <f t="shared" si="169"/>
        <v>7042</v>
      </c>
      <c r="E411" s="73">
        <f t="shared" si="170"/>
        <v>5990</v>
      </c>
      <c r="F411" s="73">
        <f t="shared" si="171"/>
        <v>4436</v>
      </c>
      <c r="G411" s="73">
        <f t="shared" si="172"/>
        <v>3734</v>
      </c>
      <c r="H411" s="73">
        <f t="shared" si="173"/>
        <v>2819</v>
      </c>
      <c r="J411" s="175">
        <v>8487</v>
      </c>
      <c r="K411" s="130">
        <v>7042</v>
      </c>
      <c r="L411" s="130">
        <v>5990</v>
      </c>
      <c r="M411" s="130">
        <v>4436</v>
      </c>
      <c r="N411" s="130">
        <v>3734</v>
      </c>
      <c r="O411" s="176">
        <v>2819</v>
      </c>
      <c r="P411" s="27"/>
      <c r="Q411" s="175">
        <f t="shared" si="174"/>
        <v>8487</v>
      </c>
      <c r="R411" s="130">
        <f t="shared" si="175"/>
        <v>7042</v>
      </c>
      <c r="S411" s="130">
        <f t="shared" si="176"/>
        <v>5990</v>
      </c>
      <c r="T411" s="130">
        <f t="shared" si="177"/>
        <v>4436</v>
      </c>
      <c r="U411" s="130">
        <f t="shared" si="178"/>
        <v>3734</v>
      </c>
      <c r="V411" s="176">
        <f t="shared" si="179"/>
        <v>2819</v>
      </c>
    </row>
    <row r="412" spans="1:22" ht="14" hidden="1" x14ac:dyDescent="0.15">
      <c r="A412" s="25">
        <v>40</v>
      </c>
      <c r="B412" s="26" t="s">
        <v>8</v>
      </c>
      <c r="C412" s="73">
        <f t="shared" si="168"/>
        <v>9883</v>
      </c>
      <c r="D412" s="73">
        <f t="shared" si="169"/>
        <v>8152</v>
      </c>
      <c r="E412" s="73">
        <f t="shared" si="170"/>
        <v>7052</v>
      </c>
      <c r="F412" s="73">
        <f t="shared" si="171"/>
        <v>5182</v>
      </c>
      <c r="G412" s="73">
        <f t="shared" si="172"/>
        <v>4370</v>
      </c>
      <c r="H412" s="73">
        <f t="shared" si="173"/>
        <v>3293</v>
      </c>
      <c r="J412" s="175">
        <v>9883</v>
      </c>
      <c r="K412" s="130">
        <v>8152</v>
      </c>
      <c r="L412" s="130">
        <v>7052</v>
      </c>
      <c r="M412" s="130">
        <v>5182</v>
      </c>
      <c r="N412" s="130">
        <v>4370</v>
      </c>
      <c r="O412" s="176">
        <v>3293</v>
      </c>
      <c r="P412" s="27"/>
      <c r="Q412" s="175">
        <f t="shared" si="174"/>
        <v>9883</v>
      </c>
      <c r="R412" s="130">
        <f t="shared" si="175"/>
        <v>8152</v>
      </c>
      <c r="S412" s="130">
        <f t="shared" si="176"/>
        <v>7052</v>
      </c>
      <c r="T412" s="130">
        <f t="shared" si="177"/>
        <v>5182</v>
      </c>
      <c r="U412" s="130">
        <f t="shared" si="178"/>
        <v>4370</v>
      </c>
      <c r="V412" s="176">
        <f t="shared" si="179"/>
        <v>3293</v>
      </c>
    </row>
    <row r="413" spans="1:22" ht="14" hidden="1" x14ac:dyDescent="0.15">
      <c r="A413" s="25">
        <v>45</v>
      </c>
      <c r="B413" s="26" t="s">
        <v>9</v>
      </c>
      <c r="C413" s="73">
        <f t="shared" si="168"/>
        <v>11447</v>
      </c>
      <c r="D413" s="73">
        <f t="shared" si="169"/>
        <v>9389</v>
      </c>
      <c r="E413" s="73">
        <f t="shared" si="170"/>
        <v>8266</v>
      </c>
      <c r="F413" s="73">
        <f t="shared" si="171"/>
        <v>6022</v>
      </c>
      <c r="G413" s="73">
        <f t="shared" si="172"/>
        <v>5072</v>
      </c>
      <c r="H413" s="73">
        <f t="shared" si="173"/>
        <v>3813</v>
      </c>
      <c r="J413" s="175">
        <v>11447</v>
      </c>
      <c r="K413" s="130">
        <v>9389</v>
      </c>
      <c r="L413" s="130">
        <v>8266</v>
      </c>
      <c r="M413" s="130">
        <v>6022</v>
      </c>
      <c r="N413" s="130">
        <v>5072</v>
      </c>
      <c r="O413" s="176">
        <v>3813</v>
      </c>
      <c r="P413" s="27"/>
      <c r="Q413" s="175">
        <f t="shared" si="174"/>
        <v>11447</v>
      </c>
      <c r="R413" s="130">
        <f t="shared" si="175"/>
        <v>9389</v>
      </c>
      <c r="S413" s="130">
        <f t="shared" si="176"/>
        <v>8266</v>
      </c>
      <c r="T413" s="130">
        <f t="shared" si="177"/>
        <v>6022</v>
      </c>
      <c r="U413" s="130">
        <f t="shared" si="178"/>
        <v>5072</v>
      </c>
      <c r="V413" s="176">
        <f t="shared" si="179"/>
        <v>3813</v>
      </c>
    </row>
    <row r="414" spans="1:22" ht="14" hidden="1" x14ac:dyDescent="0.15">
      <c r="A414" s="25">
        <v>50</v>
      </c>
      <c r="B414" s="26" t="s">
        <v>10</v>
      </c>
      <c r="C414" s="73">
        <f t="shared" si="168"/>
        <v>12925</v>
      </c>
      <c r="D414" s="73">
        <f t="shared" si="169"/>
        <v>10572</v>
      </c>
      <c r="E414" s="73">
        <f t="shared" si="170"/>
        <v>9394</v>
      </c>
      <c r="F414" s="73">
        <f t="shared" si="171"/>
        <v>6820</v>
      </c>
      <c r="G414" s="73">
        <f t="shared" si="172"/>
        <v>5740</v>
      </c>
      <c r="H414" s="73">
        <f t="shared" si="173"/>
        <v>4304</v>
      </c>
      <c r="J414" s="175">
        <v>12925</v>
      </c>
      <c r="K414" s="130">
        <v>10572</v>
      </c>
      <c r="L414" s="130">
        <v>9394</v>
      </c>
      <c r="M414" s="130">
        <v>6820</v>
      </c>
      <c r="N414" s="130">
        <v>5740</v>
      </c>
      <c r="O414" s="176">
        <v>4304</v>
      </c>
      <c r="P414" s="27"/>
      <c r="Q414" s="175">
        <f t="shared" si="174"/>
        <v>12925</v>
      </c>
      <c r="R414" s="130">
        <f t="shared" si="175"/>
        <v>10572</v>
      </c>
      <c r="S414" s="130">
        <f t="shared" si="176"/>
        <v>9394</v>
      </c>
      <c r="T414" s="130">
        <f t="shared" si="177"/>
        <v>6820</v>
      </c>
      <c r="U414" s="130">
        <f t="shared" si="178"/>
        <v>5740</v>
      </c>
      <c r="V414" s="176">
        <f t="shared" si="179"/>
        <v>4304</v>
      </c>
    </row>
    <row r="415" spans="1:22" ht="14" hidden="1" x14ac:dyDescent="0.15">
      <c r="A415" s="25">
        <v>55</v>
      </c>
      <c r="B415" s="26" t="s">
        <v>11</v>
      </c>
      <c r="C415" s="73">
        <f t="shared" si="168"/>
        <v>15256</v>
      </c>
      <c r="D415" s="73">
        <f t="shared" si="169"/>
        <v>12422</v>
      </c>
      <c r="E415" s="73">
        <f t="shared" si="170"/>
        <v>11213</v>
      </c>
      <c r="F415" s="73">
        <f t="shared" si="171"/>
        <v>8081</v>
      </c>
      <c r="G415" s="73">
        <f t="shared" si="172"/>
        <v>6800</v>
      </c>
      <c r="H415" s="73">
        <f t="shared" si="173"/>
        <v>5092</v>
      </c>
      <c r="J415" s="175">
        <v>15256</v>
      </c>
      <c r="K415" s="130">
        <v>12422</v>
      </c>
      <c r="L415" s="130">
        <v>11213</v>
      </c>
      <c r="M415" s="130">
        <v>8081</v>
      </c>
      <c r="N415" s="130">
        <v>6800</v>
      </c>
      <c r="O415" s="176">
        <v>5092</v>
      </c>
      <c r="P415" s="27"/>
      <c r="Q415" s="175">
        <f t="shared" si="174"/>
        <v>15256</v>
      </c>
      <c r="R415" s="130">
        <f t="shared" si="175"/>
        <v>12422</v>
      </c>
      <c r="S415" s="130">
        <f t="shared" si="176"/>
        <v>11213</v>
      </c>
      <c r="T415" s="130">
        <f t="shared" si="177"/>
        <v>8081</v>
      </c>
      <c r="U415" s="130">
        <f t="shared" si="178"/>
        <v>6800</v>
      </c>
      <c r="V415" s="176">
        <f t="shared" si="179"/>
        <v>5092</v>
      </c>
    </row>
    <row r="416" spans="1:22" ht="14" hidden="1" x14ac:dyDescent="0.15">
      <c r="A416" s="25">
        <v>60</v>
      </c>
      <c r="B416" s="26"/>
      <c r="C416" s="73">
        <f t="shared" si="168"/>
        <v>16086</v>
      </c>
      <c r="D416" s="73">
        <f t="shared" si="169"/>
        <v>12989</v>
      </c>
      <c r="E416" s="73">
        <f t="shared" si="170"/>
        <v>11971</v>
      </c>
      <c r="F416" s="73">
        <f t="shared" si="171"/>
        <v>8557</v>
      </c>
      <c r="G416" s="73">
        <f t="shared" si="172"/>
        <v>7198</v>
      </c>
      <c r="H416" s="73">
        <f t="shared" si="173"/>
        <v>5388</v>
      </c>
      <c r="J416" s="175">
        <v>16086</v>
      </c>
      <c r="K416" s="130">
        <v>12989</v>
      </c>
      <c r="L416" s="130">
        <v>11971</v>
      </c>
      <c r="M416" s="130">
        <v>8557</v>
      </c>
      <c r="N416" s="130">
        <v>7198</v>
      </c>
      <c r="O416" s="176">
        <v>5388</v>
      </c>
      <c r="P416" s="27"/>
      <c r="Q416" s="175">
        <f t="shared" si="174"/>
        <v>16086</v>
      </c>
      <c r="R416" s="130">
        <f t="shared" si="175"/>
        <v>12989</v>
      </c>
      <c r="S416" s="130">
        <f t="shared" si="176"/>
        <v>11971</v>
      </c>
      <c r="T416" s="130">
        <f t="shared" si="177"/>
        <v>8557</v>
      </c>
      <c r="U416" s="130">
        <f t="shared" si="178"/>
        <v>7198</v>
      </c>
      <c r="V416" s="176">
        <f t="shared" si="179"/>
        <v>5388</v>
      </c>
    </row>
    <row r="417" spans="1:22" ht="14" hidden="1" x14ac:dyDescent="0.15">
      <c r="A417" s="25">
        <v>61</v>
      </c>
      <c r="B417" s="26"/>
      <c r="C417" s="73">
        <f t="shared" si="168"/>
        <v>18384</v>
      </c>
      <c r="D417" s="73">
        <f t="shared" si="169"/>
        <v>14857</v>
      </c>
      <c r="E417" s="73">
        <f t="shared" si="170"/>
        <v>13686</v>
      </c>
      <c r="F417" s="73">
        <f t="shared" si="171"/>
        <v>9778</v>
      </c>
      <c r="G417" s="73">
        <f t="shared" si="172"/>
        <v>8226</v>
      </c>
      <c r="H417" s="73">
        <f t="shared" si="173"/>
        <v>6161</v>
      </c>
      <c r="J417" s="175">
        <v>18384</v>
      </c>
      <c r="K417" s="130">
        <v>14857</v>
      </c>
      <c r="L417" s="130">
        <v>13686</v>
      </c>
      <c r="M417" s="130">
        <v>9778</v>
      </c>
      <c r="N417" s="130">
        <v>8226</v>
      </c>
      <c r="O417" s="176">
        <v>6161</v>
      </c>
      <c r="P417" s="27"/>
      <c r="Q417" s="175">
        <f t="shared" si="174"/>
        <v>18384</v>
      </c>
      <c r="R417" s="130">
        <f t="shared" si="175"/>
        <v>14857</v>
      </c>
      <c r="S417" s="130">
        <f t="shared" si="176"/>
        <v>13686</v>
      </c>
      <c r="T417" s="130">
        <f t="shared" si="177"/>
        <v>9778</v>
      </c>
      <c r="U417" s="130">
        <f t="shared" si="178"/>
        <v>8226</v>
      </c>
      <c r="V417" s="176">
        <f t="shared" si="179"/>
        <v>6161</v>
      </c>
    </row>
    <row r="418" spans="1:22" ht="14" hidden="1" x14ac:dyDescent="0.15">
      <c r="A418" s="25">
        <v>62</v>
      </c>
      <c r="B418" s="26"/>
      <c r="C418" s="73">
        <f t="shared" si="168"/>
        <v>20440</v>
      </c>
      <c r="D418" s="73">
        <f t="shared" si="169"/>
        <v>16509</v>
      </c>
      <c r="E418" s="73">
        <f t="shared" si="170"/>
        <v>15217</v>
      </c>
      <c r="F418" s="73">
        <f t="shared" si="171"/>
        <v>10867</v>
      </c>
      <c r="G418" s="73">
        <f t="shared" si="172"/>
        <v>9143</v>
      </c>
      <c r="H418" s="73">
        <f t="shared" si="173"/>
        <v>6850</v>
      </c>
      <c r="J418" s="175">
        <v>20440</v>
      </c>
      <c r="K418" s="130">
        <v>16509</v>
      </c>
      <c r="L418" s="130">
        <v>15217</v>
      </c>
      <c r="M418" s="130">
        <v>10867</v>
      </c>
      <c r="N418" s="130">
        <v>9143</v>
      </c>
      <c r="O418" s="176">
        <v>6850</v>
      </c>
      <c r="P418" s="27"/>
      <c r="Q418" s="175">
        <f t="shared" si="174"/>
        <v>20440</v>
      </c>
      <c r="R418" s="130">
        <f t="shared" si="175"/>
        <v>16509</v>
      </c>
      <c r="S418" s="130">
        <f t="shared" si="176"/>
        <v>15217</v>
      </c>
      <c r="T418" s="130">
        <f t="shared" si="177"/>
        <v>10867</v>
      </c>
      <c r="U418" s="130">
        <f t="shared" si="178"/>
        <v>9143</v>
      </c>
      <c r="V418" s="176">
        <f t="shared" si="179"/>
        <v>6850</v>
      </c>
    </row>
    <row r="419" spans="1:22" ht="14" hidden="1" x14ac:dyDescent="0.15">
      <c r="A419" s="25">
        <v>63</v>
      </c>
      <c r="B419" s="26"/>
      <c r="C419" s="73">
        <f t="shared" si="168"/>
        <v>22479</v>
      </c>
      <c r="D419" s="73">
        <f t="shared" si="169"/>
        <v>18161</v>
      </c>
      <c r="E419" s="73">
        <f t="shared" si="170"/>
        <v>16737</v>
      </c>
      <c r="F419" s="73">
        <f t="shared" si="171"/>
        <v>11967</v>
      </c>
      <c r="G419" s="73">
        <f t="shared" si="172"/>
        <v>10061</v>
      </c>
      <c r="H419" s="73">
        <f t="shared" si="173"/>
        <v>7530</v>
      </c>
      <c r="J419" s="175">
        <v>22479</v>
      </c>
      <c r="K419" s="130">
        <v>18161</v>
      </c>
      <c r="L419" s="130">
        <v>16737</v>
      </c>
      <c r="M419" s="130">
        <v>11967</v>
      </c>
      <c r="N419" s="130">
        <v>10061</v>
      </c>
      <c r="O419" s="176">
        <v>7530</v>
      </c>
      <c r="P419" s="27"/>
      <c r="Q419" s="175">
        <f t="shared" si="174"/>
        <v>22479</v>
      </c>
      <c r="R419" s="130">
        <f t="shared" si="175"/>
        <v>18161</v>
      </c>
      <c r="S419" s="130">
        <f t="shared" si="176"/>
        <v>16737</v>
      </c>
      <c r="T419" s="130">
        <f t="shared" si="177"/>
        <v>11967</v>
      </c>
      <c r="U419" s="130">
        <f t="shared" si="178"/>
        <v>10061</v>
      </c>
      <c r="V419" s="176">
        <f t="shared" si="179"/>
        <v>7530</v>
      </c>
    </row>
    <row r="420" spans="1:22" ht="14" hidden="1" x14ac:dyDescent="0.15">
      <c r="A420" s="25">
        <v>64</v>
      </c>
      <c r="B420" s="26"/>
      <c r="C420" s="73">
        <f t="shared" si="168"/>
        <v>24537</v>
      </c>
      <c r="D420" s="73">
        <f t="shared" si="169"/>
        <v>19824</v>
      </c>
      <c r="E420" s="73">
        <f t="shared" si="170"/>
        <v>18269</v>
      </c>
      <c r="F420" s="73">
        <f t="shared" si="171"/>
        <v>13060</v>
      </c>
      <c r="G420" s="73">
        <f t="shared" si="172"/>
        <v>10983</v>
      </c>
      <c r="H420" s="73">
        <f t="shared" si="173"/>
        <v>8227</v>
      </c>
      <c r="J420" s="175">
        <v>24537</v>
      </c>
      <c r="K420" s="130">
        <v>19824</v>
      </c>
      <c r="L420" s="130">
        <v>18269</v>
      </c>
      <c r="M420" s="130">
        <v>13060</v>
      </c>
      <c r="N420" s="130">
        <v>10983</v>
      </c>
      <c r="O420" s="176">
        <v>8227</v>
      </c>
      <c r="P420" s="27"/>
      <c r="Q420" s="175">
        <f t="shared" si="174"/>
        <v>24537</v>
      </c>
      <c r="R420" s="130">
        <f t="shared" si="175"/>
        <v>19824</v>
      </c>
      <c r="S420" s="130">
        <f t="shared" si="176"/>
        <v>18269</v>
      </c>
      <c r="T420" s="130">
        <f t="shared" si="177"/>
        <v>13060</v>
      </c>
      <c r="U420" s="130">
        <f t="shared" si="178"/>
        <v>10983</v>
      </c>
      <c r="V420" s="176">
        <f t="shared" si="179"/>
        <v>8227</v>
      </c>
    </row>
    <row r="421" spans="1:22" ht="14" hidden="1" x14ac:dyDescent="0.15">
      <c r="A421" s="25">
        <v>65</v>
      </c>
      <c r="B421" s="26"/>
      <c r="C421" s="73">
        <f t="shared" si="168"/>
        <v>24625</v>
      </c>
      <c r="D421" s="73">
        <f t="shared" si="169"/>
        <v>19844</v>
      </c>
      <c r="E421" s="73">
        <f t="shared" si="170"/>
        <v>18441</v>
      </c>
      <c r="F421" s="73">
        <f t="shared" si="171"/>
        <v>13136</v>
      </c>
      <c r="G421" s="73">
        <f t="shared" si="172"/>
        <v>11039</v>
      </c>
      <c r="H421" s="73">
        <f t="shared" si="173"/>
        <v>8258</v>
      </c>
      <c r="J421" s="175">
        <v>24625</v>
      </c>
      <c r="K421" s="130">
        <v>19844</v>
      </c>
      <c r="L421" s="130">
        <v>18441</v>
      </c>
      <c r="M421" s="130">
        <v>13136</v>
      </c>
      <c r="N421" s="130">
        <v>11039</v>
      </c>
      <c r="O421" s="176">
        <v>8258</v>
      </c>
      <c r="P421" s="27"/>
      <c r="Q421" s="175">
        <f t="shared" si="174"/>
        <v>24625</v>
      </c>
      <c r="R421" s="130">
        <f t="shared" si="175"/>
        <v>19844</v>
      </c>
      <c r="S421" s="130">
        <f t="shared" si="176"/>
        <v>18441</v>
      </c>
      <c r="T421" s="130">
        <f t="shared" si="177"/>
        <v>13136</v>
      </c>
      <c r="U421" s="130">
        <f t="shared" si="178"/>
        <v>11039</v>
      </c>
      <c r="V421" s="176">
        <f t="shared" si="179"/>
        <v>8258</v>
      </c>
    </row>
    <row r="422" spans="1:22" ht="14" hidden="1" x14ac:dyDescent="0.15">
      <c r="A422" s="25">
        <v>66</v>
      </c>
      <c r="B422" s="26"/>
      <c r="C422" s="73">
        <f t="shared" si="168"/>
        <v>24726</v>
      </c>
      <c r="D422" s="73">
        <f t="shared" si="169"/>
        <v>19853</v>
      </c>
      <c r="E422" s="73">
        <f t="shared" si="170"/>
        <v>18602</v>
      </c>
      <c r="F422" s="73">
        <f t="shared" si="171"/>
        <v>13206</v>
      </c>
      <c r="G422" s="73">
        <f t="shared" si="172"/>
        <v>11097</v>
      </c>
      <c r="H422" s="73">
        <f t="shared" si="173"/>
        <v>8292</v>
      </c>
      <c r="J422" s="175">
        <v>24726</v>
      </c>
      <c r="K422" s="130">
        <v>19853</v>
      </c>
      <c r="L422" s="130">
        <v>18602</v>
      </c>
      <c r="M422" s="130">
        <v>13206</v>
      </c>
      <c r="N422" s="130">
        <v>11097</v>
      </c>
      <c r="O422" s="176">
        <v>8292</v>
      </c>
      <c r="P422" s="27"/>
      <c r="Q422" s="175">
        <f t="shared" si="174"/>
        <v>24726</v>
      </c>
      <c r="R422" s="130">
        <f t="shared" si="175"/>
        <v>19853</v>
      </c>
      <c r="S422" s="130">
        <f t="shared" si="176"/>
        <v>18602</v>
      </c>
      <c r="T422" s="130">
        <f t="shared" si="177"/>
        <v>13206</v>
      </c>
      <c r="U422" s="130">
        <f t="shared" si="178"/>
        <v>11097</v>
      </c>
      <c r="V422" s="176">
        <f t="shared" si="179"/>
        <v>8292</v>
      </c>
    </row>
    <row r="423" spans="1:22" ht="14" hidden="1" x14ac:dyDescent="0.15">
      <c r="A423" s="25">
        <v>67</v>
      </c>
      <c r="B423" s="26"/>
      <c r="C423" s="73">
        <f t="shared" si="168"/>
        <v>27477</v>
      </c>
      <c r="D423" s="73">
        <f t="shared" si="169"/>
        <v>22072</v>
      </c>
      <c r="E423" s="73">
        <f t="shared" si="170"/>
        <v>20683</v>
      </c>
      <c r="F423" s="73">
        <f t="shared" si="171"/>
        <v>14681</v>
      </c>
      <c r="G423" s="73">
        <f t="shared" si="172"/>
        <v>12337</v>
      </c>
      <c r="H423" s="73">
        <f t="shared" si="173"/>
        <v>9214</v>
      </c>
      <c r="J423" s="175">
        <v>27477</v>
      </c>
      <c r="K423" s="130">
        <v>22072</v>
      </c>
      <c r="L423" s="130">
        <v>20683</v>
      </c>
      <c r="M423" s="130">
        <v>14681</v>
      </c>
      <c r="N423" s="130">
        <v>12337</v>
      </c>
      <c r="O423" s="176">
        <v>9214</v>
      </c>
      <c r="P423" s="27"/>
      <c r="Q423" s="175">
        <f t="shared" si="174"/>
        <v>27477</v>
      </c>
      <c r="R423" s="130">
        <f t="shared" si="175"/>
        <v>22072</v>
      </c>
      <c r="S423" s="130">
        <f t="shared" si="176"/>
        <v>20683</v>
      </c>
      <c r="T423" s="130">
        <f t="shared" si="177"/>
        <v>14681</v>
      </c>
      <c r="U423" s="130">
        <f t="shared" si="178"/>
        <v>12337</v>
      </c>
      <c r="V423" s="176">
        <f t="shared" si="179"/>
        <v>9214</v>
      </c>
    </row>
    <row r="424" spans="1:22" ht="14" hidden="1" x14ac:dyDescent="0.15">
      <c r="A424" s="25">
        <v>68</v>
      </c>
      <c r="B424" s="26"/>
      <c r="C424" s="73">
        <f t="shared" si="168"/>
        <v>30232</v>
      </c>
      <c r="D424" s="73">
        <f t="shared" si="169"/>
        <v>24286</v>
      </c>
      <c r="E424" s="73">
        <f t="shared" si="170"/>
        <v>22763</v>
      </c>
      <c r="F424" s="73">
        <f t="shared" si="171"/>
        <v>16154</v>
      </c>
      <c r="G424" s="73">
        <f t="shared" si="172"/>
        <v>13565</v>
      </c>
      <c r="H424" s="73">
        <f t="shared" si="173"/>
        <v>10138</v>
      </c>
      <c r="J424" s="175">
        <v>30232</v>
      </c>
      <c r="K424" s="130">
        <v>24286</v>
      </c>
      <c r="L424" s="130">
        <v>22763</v>
      </c>
      <c r="M424" s="130">
        <v>16154</v>
      </c>
      <c r="N424" s="130">
        <v>13565</v>
      </c>
      <c r="O424" s="176">
        <v>10138</v>
      </c>
      <c r="P424" s="27"/>
      <c r="Q424" s="175">
        <f t="shared" si="174"/>
        <v>30232</v>
      </c>
      <c r="R424" s="130">
        <f t="shared" si="175"/>
        <v>24286</v>
      </c>
      <c r="S424" s="130">
        <f t="shared" si="176"/>
        <v>22763</v>
      </c>
      <c r="T424" s="130">
        <f t="shared" si="177"/>
        <v>16154</v>
      </c>
      <c r="U424" s="130">
        <f t="shared" si="178"/>
        <v>13565</v>
      </c>
      <c r="V424" s="176">
        <f t="shared" si="179"/>
        <v>10138</v>
      </c>
    </row>
    <row r="425" spans="1:22" ht="14" hidden="1" x14ac:dyDescent="0.15">
      <c r="A425" s="25">
        <v>69</v>
      </c>
      <c r="B425" s="26"/>
      <c r="C425" s="73">
        <f t="shared" si="168"/>
        <v>31610</v>
      </c>
      <c r="D425" s="73">
        <f t="shared" si="169"/>
        <v>25396</v>
      </c>
      <c r="E425" s="73">
        <f t="shared" si="170"/>
        <v>23789</v>
      </c>
      <c r="F425" s="73">
        <f t="shared" si="171"/>
        <v>16889</v>
      </c>
      <c r="G425" s="73">
        <f t="shared" si="172"/>
        <v>14191</v>
      </c>
      <c r="H425" s="73">
        <f t="shared" si="173"/>
        <v>10605</v>
      </c>
      <c r="J425" s="175">
        <v>31610</v>
      </c>
      <c r="K425" s="130">
        <v>25396</v>
      </c>
      <c r="L425" s="130">
        <v>23789</v>
      </c>
      <c r="M425" s="130">
        <v>16889</v>
      </c>
      <c r="N425" s="130">
        <v>14191</v>
      </c>
      <c r="O425" s="176">
        <v>10605</v>
      </c>
      <c r="P425" s="27"/>
      <c r="Q425" s="175">
        <f t="shared" si="174"/>
        <v>31610</v>
      </c>
      <c r="R425" s="130">
        <f t="shared" si="175"/>
        <v>25396</v>
      </c>
      <c r="S425" s="130">
        <f t="shared" si="176"/>
        <v>23789</v>
      </c>
      <c r="T425" s="130">
        <f t="shared" si="177"/>
        <v>16889</v>
      </c>
      <c r="U425" s="130">
        <f t="shared" si="178"/>
        <v>14191</v>
      </c>
      <c r="V425" s="176">
        <f t="shared" si="179"/>
        <v>10605</v>
      </c>
    </row>
    <row r="426" spans="1:22" ht="14" hidden="1" x14ac:dyDescent="0.15">
      <c r="A426" s="25">
        <v>70</v>
      </c>
      <c r="B426" s="26"/>
      <c r="C426" s="73">
        <f t="shared" si="168"/>
        <v>31828</v>
      </c>
      <c r="D426" s="73">
        <f t="shared" si="169"/>
        <v>25438</v>
      </c>
      <c r="E426" s="73">
        <f t="shared" si="170"/>
        <v>24188</v>
      </c>
      <c r="F426" s="73">
        <f t="shared" si="171"/>
        <v>17067</v>
      </c>
      <c r="G426" s="73">
        <f t="shared" si="172"/>
        <v>14325</v>
      </c>
      <c r="H426" s="73">
        <f t="shared" si="173"/>
        <v>10657</v>
      </c>
      <c r="J426" s="175">
        <v>31828</v>
      </c>
      <c r="K426" s="130">
        <v>25438</v>
      </c>
      <c r="L426" s="130">
        <v>24188</v>
      </c>
      <c r="M426" s="130">
        <v>17067</v>
      </c>
      <c r="N426" s="130">
        <v>14325</v>
      </c>
      <c r="O426" s="176">
        <v>10657</v>
      </c>
      <c r="P426" s="27"/>
      <c r="Q426" s="175">
        <f t="shared" si="174"/>
        <v>31828</v>
      </c>
      <c r="R426" s="130">
        <f t="shared" si="175"/>
        <v>25438</v>
      </c>
      <c r="S426" s="130">
        <f t="shared" si="176"/>
        <v>24188</v>
      </c>
      <c r="T426" s="130">
        <f t="shared" si="177"/>
        <v>17067</v>
      </c>
      <c r="U426" s="130">
        <f t="shared" si="178"/>
        <v>14325</v>
      </c>
      <c r="V426" s="176">
        <f t="shared" si="179"/>
        <v>10657</v>
      </c>
    </row>
    <row r="427" spans="1:22" ht="14" hidden="1" x14ac:dyDescent="0.15">
      <c r="A427" s="25">
        <v>71</v>
      </c>
      <c r="B427" s="26"/>
      <c r="C427" s="73">
        <f t="shared" si="168"/>
        <v>35813</v>
      </c>
      <c r="D427" s="73">
        <f t="shared" si="169"/>
        <v>28624</v>
      </c>
      <c r="E427" s="73">
        <f t="shared" si="170"/>
        <v>27208</v>
      </c>
      <c r="F427" s="73">
        <f t="shared" si="171"/>
        <v>19203</v>
      </c>
      <c r="G427" s="73">
        <f t="shared" si="172"/>
        <v>16126</v>
      </c>
      <c r="H427" s="73">
        <f t="shared" si="173"/>
        <v>11990</v>
      </c>
      <c r="J427" s="175">
        <v>35813</v>
      </c>
      <c r="K427" s="130">
        <v>28624</v>
      </c>
      <c r="L427" s="130">
        <v>27208</v>
      </c>
      <c r="M427" s="130">
        <v>19203</v>
      </c>
      <c r="N427" s="130">
        <v>16126</v>
      </c>
      <c r="O427" s="176">
        <v>11990</v>
      </c>
      <c r="P427" s="27"/>
      <c r="Q427" s="175">
        <f t="shared" si="174"/>
        <v>35813</v>
      </c>
      <c r="R427" s="130">
        <f t="shared" si="175"/>
        <v>28624</v>
      </c>
      <c r="S427" s="130">
        <f t="shared" si="176"/>
        <v>27208</v>
      </c>
      <c r="T427" s="130">
        <f t="shared" si="177"/>
        <v>19203</v>
      </c>
      <c r="U427" s="130">
        <f t="shared" si="178"/>
        <v>16126</v>
      </c>
      <c r="V427" s="176">
        <f t="shared" si="179"/>
        <v>11990</v>
      </c>
    </row>
    <row r="428" spans="1:22" ht="14" hidden="1" x14ac:dyDescent="0.15">
      <c r="A428" s="25">
        <v>72</v>
      </c>
      <c r="B428" s="26"/>
      <c r="C428" s="73">
        <f t="shared" si="168"/>
        <v>39801</v>
      </c>
      <c r="D428" s="73">
        <f t="shared" si="169"/>
        <v>31811</v>
      </c>
      <c r="E428" s="73">
        <f t="shared" si="170"/>
        <v>30242</v>
      </c>
      <c r="F428" s="73">
        <f t="shared" si="171"/>
        <v>21340</v>
      </c>
      <c r="G428" s="73">
        <f t="shared" si="172"/>
        <v>17924</v>
      </c>
      <c r="H428" s="73">
        <f t="shared" si="173"/>
        <v>13331</v>
      </c>
      <c r="J428" s="175">
        <v>39801</v>
      </c>
      <c r="K428" s="130">
        <v>31811</v>
      </c>
      <c r="L428" s="130">
        <v>30242</v>
      </c>
      <c r="M428" s="130">
        <v>21340</v>
      </c>
      <c r="N428" s="130">
        <v>17924</v>
      </c>
      <c r="O428" s="176">
        <v>13331</v>
      </c>
      <c r="P428" s="27"/>
      <c r="Q428" s="175">
        <f t="shared" si="174"/>
        <v>39801</v>
      </c>
      <c r="R428" s="130">
        <f t="shared" si="175"/>
        <v>31811</v>
      </c>
      <c r="S428" s="130">
        <f t="shared" si="176"/>
        <v>30242</v>
      </c>
      <c r="T428" s="130">
        <f t="shared" si="177"/>
        <v>21340</v>
      </c>
      <c r="U428" s="130">
        <f t="shared" si="178"/>
        <v>17924</v>
      </c>
      <c r="V428" s="176">
        <f t="shared" si="179"/>
        <v>13331</v>
      </c>
    </row>
    <row r="429" spans="1:22" ht="14" hidden="1" x14ac:dyDescent="0.15">
      <c r="A429" s="25">
        <v>73</v>
      </c>
      <c r="B429" s="26"/>
      <c r="C429" s="73">
        <f t="shared" si="168"/>
        <v>43788</v>
      </c>
      <c r="D429" s="73">
        <f t="shared" si="169"/>
        <v>34995</v>
      </c>
      <c r="E429" s="73">
        <f t="shared" si="170"/>
        <v>33274</v>
      </c>
      <c r="F429" s="73">
        <f t="shared" si="171"/>
        <v>23484</v>
      </c>
      <c r="G429" s="73">
        <f t="shared" si="172"/>
        <v>19720</v>
      </c>
      <c r="H429" s="73">
        <f t="shared" si="173"/>
        <v>14668</v>
      </c>
      <c r="J429" s="175">
        <v>43788</v>
      </c>
      <c r="K429" s="130">
        <v>34995</v>
      </c>
      <c r="L429" s="130">
        <v>33274</v>
      </c>
      <c r="M429" s="130">
        <v>23484</v>
      </c>
      <c r="N429" s="130">
        <v>19720</v>
      </c>
      <c r="O429" s="176">
        <v>14668</v>
      </c>
      <c r="P429" s="27"/>
      <c r="Q429" s="175">
        <f t="shared" si="174"/>
        <v>43788</v>
      </c>
      <c r="R429" s="130">
        <f t="shared" si="175"/>
        <v>34995</v>
      </c>
      <c r="S429" s="130">
        <f t="shared" si="176"/>
        <v>33274</v>
      </c>
      <c r="T429" s="130">
        <f t="shared" si="177"/>
        <v>23484</v>
      </c>
      <c r="U429" s="130">
        <f t="shared" si="178"/>
        <v>19720</v>
      </c>
      <c r="V429" s="176">
        <f t="shared" si="179"/>
        <v>14668</v>
      </c>
    </row>
    <row r="430" spans="1:22" ht="14" hidden="1" x14ac:dyDescent="0.15">
      <c r="A430" s="25">
        <v>74</v>
      </c>
      <c r="B430" s="26"/>
      <c r="C430" s="73">
        <f t="shared" si="168"/>
        <v>47772</v>
      </c>
      <c r="D430" s="73">
        <f t="shared" si="169"/>
        <v>38194</v>
      </c>
      <c r="E430" s="73">
        <f t="shared" si="170"/>
        <v>36299</v>
      </c>
      <c r="F430" s="73">
        <f t="shared" si="171"/>
        <v>25617</v>
      </c>
      <c r="G430" s="73">
        <f t="shared" si="172"/>
        <v>21519</v>
      </c>
      <c r="H430" s="73">
        <f t="shared" si="173"/>
        <v>16003</v>
      </c>
      <c r="J430" s="175">
        <v>47772</v>
      </c>
      <c r="K430" s="130">
        <v>38194</v>
      </c>
      <c r="L430" s="130">
        <v>36299</v>
      </c>
      <c r="M430" s="130">
        <v>25617</v>
      </c>
      <c r="N430" s="130">
        <v>21519</v>
      </c>
      <c r="O430" s="176">
        <v>16003</v>
      </c>
      <c r="P430" s="27"/>
      <c r="Q430" s="175">
        <f t="shared" si="174"/>
        <v>47772</v>
      </c>
      <c r="R430" s="130">
        <f t="shared" si="175"/>
        <v>38194</v>
      </c>
      <c r="S430" s="130">
        <f t="shared" si="176"/>
        <v>36299</v>
      </c>
      <c r="T430" s="130">
        <f t="shared" si="177"/>
        <v>25617</v>
      </c>
      <c r="U430" s="130">
        <f t="shared" si="178"/>
        <v>21519</v>
      </c>
      <c r="V430" s="176">
        <f t="shared" si="179"/>
        <v>16003</v>
      </c>
    </row>
    <row r="431" spans="1:22" ht="14" hidden="1" x14ac:dyDescent="0.15">
      <c r="A431" s="25">
        <v>75</v>
      </c>
      <c r="B431" s="26" t="s">
        <v>12</v>
      </c>
      <c r="C431" s="73">
        <f t="shared" si="168"/>
        <v>52176</v>
      </c>
      <c r="D431" s="73">
        <f t="shared" si="169"/>
        <v>41615</v>
      </c>
      <c r="E431" s="73">
        <f t="shared" si="170"/>
        <v>39819</v>
      </c>
      <c r="F431" s="73">
        <f t="shared" si="171"/>
        <v>28014</v>
      </c>
      <c r="G431" s="73">
        <f t="shared" si="172"/>
        <v>23532</v>
      </c>
      <c r="H431" s="73">
        <f t="shared" si="173"/>
        <v>17489</v>
      </c>
      <c r="J431" s="175">
        <v>52176</v>
      </c>
      <c r="K431" s="130">
        <v>41615</v>
      </c>
      <c r="L431" s="130">
        <v>39819</v>
      </c>
      <c r="M431" s="130">
        <v>28014</v>
      </c>
      <c r="N431" s="130">
        <v>23532</v>
      </c>
      <c r="O431" s="176">
        <v>17489</v>
      </c>
      <c r="P431" s="27"/>
      <c r="Q431" s="175">
        <f t="shared" si="174"/>
        <v>52176</v>
      </c>
      <c r="R431" s="130">
        <f t="shared" si="175"/>
        <v>41615</v>
      </c>
      <c r="S431" s="130">
        <f t="shared" si="176"/>
        <v>39819</v>
      </c>
      <c r="T431" s="130">
        <f t="shared" si="177"/>
        <v>28014</v>
      </c>
      <c r="U431" s="130">
        <f t="shared" si="178"/>
        <v>23532</v>
      </c>
      <c r="V431" s="176">
        <f t="shared" si="179"/>
        <v>17489</v>
      </c>
    </row>
    <row r="432" spans="1:22" ht="14" hidden="1" x14ac:dyDescent="0.15">
      <c r="A432" s="25">
        <v>1</v>
      </c>
      <c r="B432" s="26" t="s">
        <v>13</v>
      </c>
      <c r="C432" s="73">
        <f t="shared" si="168"/>
        <v>2709</v>
      </c>
      <c r="D432" s="73">
        <f t="shared" si="169"/>
        <v>2432</v>
      </c>
      <c r="E432" s="73">
        <f t="shared" si="170"/>
        <v>1460</v>
      </c>
      <c r="F432" s="73">
        <f t="shared" si="171"/>
        <v>1239</v>
      </c>
      <c r="G432" s="73">
        <f t="shared" si="172"/>
        <v>1038</v>
      </c>
      <c r="H432" s="73">
        <f t="shared" si="173"/>
        <v>768</v>
      </c>
      <c r="J432" s="175">
        <v>2709</v>
      </c>
      <c r="K432" s="130">
        <v>2432</v>
      </c>
      <c r="L432" s="130">
        <v>1460</v>
      </c>
      <c r="M432" s="130">
        <v>1239</v>
      </c>
      <c r="N432" s="130">
        <v>1038</v>
      </c>
      <c r="O432" s="176">
        <v>768</v>
      </c>
      <c r="P432" s="27"/>
      <c r="Q432" s="175">
        <f>J432*$P$4</f>
        <v>2709</v>
      </c>
      <c r="R432" s="175">
        <f t="shared" ref="R432:V432" si="180">K432*$P$4</f>
        <v>2432</v>
      </c>
      <c r="S432" s="175">
        <f t="shared" si="180"/>
        <v>1460</v>
      </c>
      <c r="T432" s="175">
        <f t="shared" si="180"/>
        <v>1239</v>
      </c>
      <c r="U432" s="175">
        <f t="shared" si="180"/>
        <v>1038</v>
      </c>
      <c r="V432" s="175">
        <f t="shared" si="180"/>
        <v>768</v>
      </c>
    </row>
    <row r="433" spans="1:22" ht="14" hidden="1" x14ac:dyDescent="0.15">
      <c r="A433" s="25">
        <v>2</v>
      </c>
      <c r="B433" s="26" t="s">
        <v>1</v>
      </c>
      <c r="C433" s="73">
        <f t="shared" si="168"/>
        <v>4440</v>
      </c>
      <c r="D433" s="73">
        <f t="shared" si="169"/>
        <v>4107</v>
      </c>
      <c r="E433" s="73">
        <f t="shared" si="170"/>
        <v>2175</v>
      </c>
      <c r="F433" s="73">
        <f t="shared" si="171"/>
        <v>1948</v>
      </c>
      <c r="G433" s="73">
        <f t="shared" si="172"/>
        <v>1634</v>
      </c>
      <c r="H433" s="73">
        <f t="shared" si="173"/>
        <v>1217</v>
      </c>
      <c r="J433" s="175">
        <v>4440</v>
      </c>
      <c r="K433" s="130">
        <v>4107</v>
      </c>
      <c r="L433" s="130">
        <v>2175</v>
      </c>
      <c r="M433" s="130">
        <v>1948</v>
      </c>
      <c r="N433" s="130">
        <v>1634</v>
      </c>
      <c r="O433" s="176">
        <v>1217</v>
      </c>
      <c r="P433" s="27"/>
      <c r="Q433" s="175">
        <f t="shared" ref="Q433:Q434" si="181">J433*$P$4</f>
        <v>4440</v>
      </c>
      <c r="R433" s="175">
        <f t="shared" ref="R433:R434" si="182">K433*$P$4</f>
        <v>4107</v>
      </c>
      <c r="S433" s="175">
        <f t="shared" ref="S433:S434" si="183">L433*$P$4</f>
        <v>2175</v>
      </c>
      <c r="T433" s="175">
        <f t="shared" ref="T433:T434" si="184">M433*$P$4</f>
        <v>1948</v>
      </c>
      <c r="U433" s="175">
        <f t="shared" ref="U433:U434" si="185">N433*$P$4</f>
        <v>1634</v>
      </c>
      <c r="V433" s="175">
        <f t="shared" ref="V433:V434" si="186">O433*$P$4</f>
        <v>1217</v>
      </c>
    </row>
    <row r="434" spans="1:22" ht="14" hidden="1" x14ac:dyDescent="0.15">
      <c r="A434" s="25">
        <v>3</v>
      </c>
      <c r="B434" s="26" t="s">
        <v>14</v>
      </c>
      <c r="C434" s="73">
        <f t="shared" si="168"/>
        <v>6490</v>
      </c>
      <c r="D434" s="73">
        <f t="shared" si="169"/>
        <v>6026</v>
      </c>
      <c r="E434" s="73">
        <f t="shared" si="170"/>
        <v>3130</v>
      </c>
      <c r="F434" s="73">
        <f t="shared" si="171"/>
        <v>2830</v>
      </c>
      <c r="G434" s="73">
        <f t="shared" si="172"/>
        <v>2369</v>
      </c>
      <c r="H434" s="73">
        <f t="shared" si="173"/>
        <v>1755</v>
      </c>
      <c r="J434" s="177">
        <v>6490</v>
      </c>
      <c r="K434" s="178">
        <v>6026</v>
      </c>
      <c r="L434" s="178">
        <v>3130</v>
      </c>
      <c r="M434" s="178">
        <v>2830</v>
      </c>
      <c r="N434" s="178">
        <v>2369</v>
      </c>
      <c r="O434" s="179">
        <v>1755</v>
      </c>
      <c r="P434" s="27"/>
      <c r="Q434" s="175">
        <f t="shared" si="181"/>
        <v>6490</v>
      </c>
      <c r="R434" s="175">
        <f t="shared" si="182"/>
        <v>6026</v>
      </c>
      <c r="S434" s="175">
        <f t="shared" si="183"/>
        <v>3130</v>
      </c>
      <c r="T434" s="175">
        <f t="shared" si="184"/>
        <v>2830</v>
      </c>
      <c r="U434" s="175">
        <f t="shared" si="185"/>
        <v>2369</v>
      </c>
      <c r="V434" s="175">
        <f t="shared" si="186"/>
        <v>1755</v>
      </c>
    </row>
    <row r="435" spans="1:22" hidden="1" x14ac:dyDescent="0.15">
      <c r="A435" s="25">
        <v>1</v>
      </c>
      <c r="B435" s="26" t="s">
        <v>3</v>
      </c>
      <c r="C435" s="28">
        <v>258.61500000000001</v>
      </c>
      <c r="D435" s="28">
        <v>258.61500000000001</v>
      </c>
      <c r="E435" s="28">
        <v>258.61500000000001</v>
      </c>
      <c r="F435" s="28">
        <v>258.61500000000001</v>
      </c>
      <c r="G435" s="28">
        <v>258.61500000000001</v>
      </c>
      <c r="H435" s="29">
        <v>258.61500000000001</v>
      </c>
      <c r="J435" s="27"/>
      <c r="K435" s="27"/>
      <c r="L435" s="27"/>
      <c r="M435" s="27"/>
      <c r="N435" s="27"/>
      <c r="O435" s="27"/>
    </row>
    <row r="436" spans="1:22" hidden="1" x14ac:dyDescent="0.15">
      <c r="A436" s="25">
        <v>1</v>
      </c>
      <c r="B436" s="26" t="s">
        <v>2</v>
      </c>
      <c r="C436" s="28">
        <v>344.82</v>
      </c>
      <c r="D436" s="28">
        <v>344.82</v>
      </c>
      <c r="E436" s="28">
        <v>344.82</v>
      </c>
      <c r="F436" s="28">
        <v>344.82</v>
      </c>
      <c r="G436" s="28">
        <v>344.82</v>
      </c>
      <c r="H436" s="29">
        <v>344.82</v>
      </c>
      <c r="J436" s="27"/>
      <c r="K436" s="27"/>
      <c r="L436" s="27"/>
      <c r="M436" s="27"/>
      <c r="N436" s="27"/>
      <c r="O436" s="27"/>
    </row>
    <row r="437" spans="1:22" hidden="1" x14ac:dyDescent="0.15">
      <c r="A437" s="25"/>
      <c r="H437" s="30"/>
    </row>
    <row r="438" spans="1:22" ht="18" hidden="1" x14ac:dyDescent="0.2">
      <c r="A438" s="280" t="s">
        <v>34</v>
      </c>
      <c r="B438" s="281"/>
      <c r="C438" s="281"/>
      <c r="D438" s="281"/>
      <c r="E438" s="281"/>
      <c r="F438" s="281"/>
      <c r="G438" s="281"/>
      <c r="H438" s="282"/>
    </row>
    <row r="439" spans="1:22" hidden="1" x14ac:dyDescent="0.15">
      <c r="A439" s="283" t="s">
        <v>0</v>
      </c>
      <c r="B439" s="284"/>
      <c r="C439" s="284"/>
      <c r="D439" s="284"/>
      <c r="E439" s="284"/>
      <c r="F439" s="284"/>
      <c r="G439" s="284"/>
      <c r="H439" s="22"/>
    </row>
    <row r="440" spans="1:22" hidden="1" x14ac:dyDescent="0.15">
      <c r="A440" s="25" t="s">
        <v>4</v>
      </c>
      <c r="B440" s="16" t="s">
        <v>4</v>
      </c>
      <c r="C440" s="21" t="s">
        <v>72</v>
      </c>
      <c r="D440" s="21" t="s">
        <v>73</v>
      </c>
      <c r="E440" s="21" t="s">
        <v>74</v>
      </c>
      <c r="F440" s="21" t="s">
        <v>75</v>
      </c>
      <c r="G440" s="21" t="s">
        <v>76</v>
      </c>
      <c r="H440" s="22" t="s">
        <v>77</v>
      </c>
    </row>
    <row r="441" spans="1:22" hidden="1" x14ac:dyDescent="0.15">
      <c r="A441" s="25">
        <v>18</v>
      </c>
      <c r="B441" s="26" t="s">
        <v>147</v>
      </c>
      <c r="C441">
        <f>C408*$L$2</f>
        <v>3174.7000000000003</v>
      </c>
      <c r="D441">
        <f t="shared" ref="D441:H441" si="187">D408*$L$2</f>
        <v>2682.86</v>
      </c>
      <c r="E441">
        <f t="shared" si="187"/>
        <v>2145.9700000000003</v>
      </c>
      <c r="F441">
        <f t="shared" si="187"/>
        <v>1632.93</v>
      </c>
      <c r="G441">
        <f t="shared" si="187"/>
        <v>1380.1200000000001</v>
      </c>
      <c r="H441">
        <f t="shared" si="187"/>
        <v>1050.46</v>
      </c>
      <c r="I441" s="28"/>
      <c r="O441" s="27"/>
      <c r="P441" s="27"/>
      <c r="Q441" s="27"/>
      <c r="R441" s="27"/>
      <c r="S441" s="27"/>
    </row>
    <row r="442" spans="1:22" hidden="1" x14ac:dyDescent="0.15">
      <c r="A442" s="25">
        <v>25</v>
      </c>
      <c r="B442" s="26" t="s">
        <v>5</v>
      </c>
      <c r="C442">
        <f t="shared" ref="C442:H467" si="188">C409*$L$2</f>
        <v>3519.2000000000003</v>
      </c>
      <c r="D442">
        <f t="shared" si="188"/>
        <v>2955.28</v>
      </c>
      <c r="E442">
        <f t="shared" si="188"/>
        <v>2414.6800000000003</v>
      </c>
      <c r="F442">
        <f t="shared" si="188"/>
        <v>1821.0800000000002</v>
      </c>
      <c r="G442">
        <f t="shared" si="188"/>
        <v>1538.5900000000001</v>
      </c>
      <c r="H442">
        <f t="shared" si="188"/>
        <v>1165.47</v>
      </c>
      <c r="O442" s="27"/>
      <c r="P442" s="27"/>
      <c r="Q442" s="27"/>
      <c r="R442" s="27"/>
      <c r="S442" s="27"/>
    </row>
    <row r="443" spans="1:22" hidden="1" x14ac:dyDescent="0.15">
      <c r="A443" s="25">
        <v>30</v>
      </c>
      <c r="B443" s="26" t="s">
        <v>6</v>
      </c>
      <c r="C443">
        <f t="shared" si="188"/>
        <v>4064.0400000000004</v>
      </c>
      <c r="D443">
        <f t="shared" si="188"/>
        <v>3386.17</v>
      </c>
      <c r="E443">
        <f t="shared" si="188"/>
        <v>2836.56</v>
      </c>
      <c r="F443">
        <f t="shared" si="188"/>
        <v>2114.7000000000003</v>
      </c>
      <c r="G443">
        <f t="shared" si="188"/>
        <v>1782.39</v>
      </c>
      <c r="H443">
        <f t="shared" si="188"/>
        <v>1348.3200000000002</v>
      </c>
      <c r="O443" s="27"/>
      <c r="P443" s="27"/>
      <c r="Q443" s="27"/>
      <c r="R443" s="27"/>
      <c r="S443" s="27"/>
    </row>
    <row r="444" spans="1:22" hidden="1" x14ac:dyDescent="0.15">
      <c r="A444" s="25">
        <v>35</v>
      </c>
      <c r="B444" s="26" t="s">
        <v>7</v>
      </c>
      <c r="C444">
        <f t="shared" si="188"/>
        <v>4498.1100000000006</v>
      </c>
      <c r="D444">
        <f t="shared" si="188"/>
        <v>3732.26</v>
      </c>
      <c r="E444">
        <f t="shared" si="188"/>
        <v>3174.7000000000003</v>
      </c>
      <c r="F444">
        <f t="shared" si="188"/>
        <v>2351.08</v>
      </c>
      <c r="G444">
        <f t="shared" si="188"/>
        <v>1979.0200000000002</v>
      </c>
      <c r="H444">
        <f t="shared" si="188"/>
        <v>1494.0700000000002</v>
      </c>
      <c r="O444" s="27"/>
      <c r="P444" s="27"/>
      <c r="Q444" s="27"/>
      <c r="R444" s="27"/>
      <c r="S444" s="27"/>
    </row>
    <row r="445" spans="1:22" hidden="1" x14ac:dyDescent="0.15">
      <c r="A445" s="25">
        <v>40</v>
      </c>
      <c r="B445" s="26" t="s">
        <v>8</v>
      </c>
      <c r="C445">
        <f t="shared" si="188"/>
        <v>5237.9900000000007</v>
      </c>
      <c r="D445">
        <f t="shared" si="188"/>
        <v>4320.5600000000004</v>
      </c>
      <c r="E445">
        <f t="shared" si="188"/>
        <v>3737.5600000000004</v>
      </c>
      <c r="F445">
        <f t="shared" si="188"/>
        <v>2746.46</v>
      </c>
      <c r="G445">
        <f t="shared" si="188"/>
        <v>2316.1</v>
      </c>
      <c r="H445">
        <f t="shared" si="188"/>
        <v>1745.2900000000002</v>
      </c>
      <c r="O445" s="27"/>
      <c r="P445" s="27"/>
      <c r="Q445" s="27"/>
      <c r="R445" s="27"/>
      <c r="S445" s="27"/>
    </row>
    <row r="446" spans="1:22" hidden="1" x14ac:dyDescent="0.15">
      <c r="A446" s="25">
        <v>45</v>
      </c>
      <c r="B446" s="26" t="s">
        <v>9</v>
      </c>
      <c r="C446">
        <f t="shared" si="188"/>
        <v>6066.91</v>
      </c>
      <c r="D446">
        <f t="shared" si="188"/>
        <v>4976.17</v>
      </c>
      <c r="E446">
        <f t="shared" si="188"/>
        <v>4380.9800000000005</v>
      </c>
      <c r="F446">
        <f t="shared" si="188"/>
        <v>3191.6600000000003</v>
      </c>
      <c r="G446">
        <f t="shared" si="188"/>
        <v>2688.1600000000003</v>
      </c>
      <c r="H446">
        <f t="shared" si="188"/>
        <v>2020.89</v>
      </c>
      <c r="O446" s="27"/>
      <c r="P446" s="27"/>
      <c r="Q446" s="27"/>
      <c r="R446" s="27"/>
      <c r="S446" s="27"/>
    </row>
    <row r="447" spans="1:22" hidden="1" x14ac:dyDescent="0.15">
      <c r="A447" s="25">
        <v>50</v>
      </c>
      <c r="B447" s="26" t="s">
        <v>10</v>
      </c>
      <c r="C447">
        <f t="shared" si="188"/>
        <v>6850.25</v>
      </c>
      <c r="D447">
        <f t="shared" si="188"/>
        <v>5603.16</v>
      </c>
      <c r="E447">
        <f t="shared" si="188"/>
        <v>4978.8200000000006</v>
      </c>
      <c r="F447">
        <f t="shared" si="188"/>
        <v>3614.6000000000004</v>
      </c>
      <c r="G447">
        <f t="shared" si="188"/>
        <v>3042.2000000000003</v>
      </c>
      <c r="H447">
        <f t="shared" si="188"/>
        <v>2281.12</v>
      </c>
      <c r="O447" s="27"/>
      <c r="P447" s="27"/>
      <c r="Q447" s="27"/>
      <c r="R447" s="27"/>
      <c r="S447" s="27"/>
    </row>
    <row r="448" spans="1:22" hidden="1" x14ac:dyDescent="0.15">
      <c r="A448" s="25">
        <v>55</v>
      </c>
      <c r="B448" s="26" t="s">
        <v>11</v>
      </c>
      <c r="C448">
        <f t="shared" si="188"/>
        <v>8085.68</v>
      </c>
      <c r="D448">
        <f t="shared" si="188"/>
        <v>6583.6600000000008</v>
      </c>
      <c r="E448">
        <f t="shared" si="188"/>
        <v>5942.89</v>
      </c>
      <c r="F448">
        <f t="shared" si="188"/>
        <v>4282.93</v>
      </c>
      <c r="G448">
        <f t="shared" si="188"/>
        <v>3604</v>
      </c>
      <c r="H448">
        <f t="shared" si="188"/>
        <v>2698.76</v>
      </c>
      <c r="O448" s="27"/>
      <c r="P448" s="27"/>
      <c r="Q448" s="27"/>
      <c r="R448" s="27"/>
      <c r="S448" s="27"/>
    </row>
    <row r="449" spans="1:19" hidden="1" x14ac:dyDescent="0.15">
      <c r="A449" s="25">
        <v>60</v>
      </c>
      <c r="B449" s="26"/>
      <c r="C449">
        <f t="shared" si="188"/>
        <v>8525.58</v>
      </c>
      <c r="D449">
        <f t="shared" si="188"/>
        <v>6884.17</v>
      </c>
      <c r="E449">
        <f t="shared" si="188"/>
        <v>6344.63</v>
      </c>
      <c r="F449">
        <f t="shared" si="188"/>
        <v>4535.21</v>
      </c>
      <c r="G449">
        <f t="shared" si="188"/>
        <v>3814.94</v>
      </c>
      <c r="H449">
        <f t="shared" si="188"/>
        <v>2855.6400000000003</v>
      </c>
      <c r="O449" s="27"/>
      <c r="P449" s="27"/>
      <c r="Q449" s="27"/>
      <c r="R449" s="27"/>
      <c r="S449" s="27"/>
    </row>
    <row r="450" spans="1:19" hidden="1" x14ac:dyDescent="0.15">
      <c r="A450" s="25">
        <v>61</v>
      </c>
      <c r="B450" s="26"/>
      <c r="C450">
        <f t="shared" si="188"/>
        <v>9743.52</v>
      </c>
      <c r="D450">
        <f t="shared" si="188"/>
        <v>7874.21</v>
      </c>
      <c r="E450">
        <f t="shared" si="188"/>
        <v>7253.58</v>
      </c>
      <c r="F450">
        <f t="shared" si="188"/>
        <v>5182.34</v>
      </c>
      <c r="G450">
        <f t="shared" si="188"/>
        <v>4359.7800000000007</v>
      </c>
      <c r="H450">
        <f t="shared" si="188"/>
        <v>3265.3300000000004</v>
      </c>
      <c r="O450" s="27"/>
      <c r="P450" s="27"/>
      <c r="Q450" s="27"/>
      <c r="R450" s="27"/>
      <c r="S450" s="27"/>
    </row>
    <row r="451" spans="1:19" hidden="1" x14ac:dyDescent="0.15">
      <c r="A451" s="25">
        <v>62</v>
      </c>
      <c r="B451" s="26"/>
      <c r="C451">
        <f t="shared" si="188"/>
        <v>10833.2</v>
      </c>
      <c r="D451">
        <f t="shared" si="188"/>
        <v>8749.77</v>
      </c>
      <c r="E451">
        <f t="shared" si="188"/>
        <v>8065.01</v>
      </c>
      <c r="F451">
        <f t="shared" si="188"/>
        <v>5759.51</v>
      </c>
      <c r="G451">
        <f t="shared" si="188"/>
        <v>4845.79</v>
      </c>
      <c r="H451">
        <f t="shared" si="188"/>
        <v>3630.5</v>
      </c>
      <c r="O451" s="27"/>
      <c r="P451" s="27"/>
      <c r="Q451" s="27"/>
      <c r="R451" s="27"/>
      <c r="S451" s="27"/>
    </row>
    <row r="452" spans="1:19" hidden="1" x14ac:dyDescent="0.15">
      <c r="A452" s="25">
        <v>63</v>
      </c>
      <c r="B452" s="26"/>
      <c r="C452">
        <f t="shared" si="188"/>
        <v>11913.87</v>
      </c>
      <c r="D452">
        <f t="shared" si="188"/>
        <v>9625.33</v>
      </c>
      <c r="E452">
        <f t="shared" si="188"/>
        <v>8870.61</v>
      </c>
      <c r="F452">
        <f t="shared" si="188"/>
        <v>6342.51</v>
      </c>
      <c r="G452">
        <f t="shared" si="188"/>
        <v>5332.33</v>
      </c>
      <c r="H452">
        <f t="shared" si="188"/>
        <v>3990.9</v>
      </c>
      <c r="O452" s="27"/>
      <c r="P452" s="27"/>
      <c r="Q452" s="27"/>
      <c r="R452" s="27"/>
      <c r="S452" s="27"/>
    </row>
    <row r="453" spans="1:19" hidden="1" x14ac:dyDescent="0.15">
      <c r="A453" s="25">
        <v>64</v>
      </c>
      <c r="B453" s="26"/>
      <c r="C453">
        <f t="shared" si="188"/>
        <v>13004.61</v>
      </c>
      <c r="D453">
        <f t="shared" si="188"/>
        <v>10506.720000000001</v>
      </c>
      <c r="E453">
        <f t="shared" si="188"/>
        <v>9682.57</v>
      </c>
      <c r="F453">
        <f t="shared" si="188"/>
        <v>6921.8</v>
      </c>
      <c r="G453">
        <f t="shared" si="188"/>
        <v>5820.9900000000007</v>
      </c>
      <c r="H453">
        <f t="shared" si="188"/>
        <v>4360.3100000000004</v>
      </c>
      <c r="O453" s="27"/>
      <c r="P453" s="27"/>
      <c r="Q453" s="27"/>
      <c r="R453" s="27"/>
      <c r="S453" s="27"/>
    </row>
    <row r="454" spans="1:19" hidden="1" x14ac:dyDescent="0.15">
      <c r="A454" s="25">
        <v>65</v>
      </c>
      <c r="B454" s="26"/>
      <c r="C454">
        <f t="shared" si="188"/>
        <v>13051.25</v>
      </c>
      <c r="D454">
        <f t="shared" si="188"/>
        <v>10517.32</v>
      </c>
      <c r="E454">
        <f t="shared" si="188"/>
        <v>9773.7300000000014</v>
      </c>
      <c r="F454">
        <f t="shared" si="188"/>
        <v>6962.08</v>
      </c>
      <c r="G454">
        <f t="shared" si="188"/>
        <v>5850.67</v>
      </c>
      <c r="H454">
        <f t="shared" si="188"/>
        <v>4376.74</v>
      </c>
      <c r="O454" s="27"/>
      <c r="P454" s="27"/>
      <c r="Q454" s="27"/>
      <c r="R454" s="27"/>
      <c r="S454" s="27"/>
    </row>
    <row r="455" spans="1:19" hidden="1" x14ac:dyDescent="0.15">
      <c r="A455" s="25">
        <v>66</v>
      </c>
      <c r="B455" s="26"/>
      <c r="C455">
        <f t="shared" si="188"/>
        <v>13104.78</v>
      </c>
      <c r="D455">
        <f t="shared" si="188"/>
        <v>10522.09</v>
      </c>
      <c r="E455">
        <f t="shared" si="188"/>
        <v>9859.0600000000013</v>
      </c>
      <c r="F455">
        <f t="shared" si="188"/>
        <v>6999.18</v>
      </c>
      <c r="G455">
        <f t="shared" si="188"/>
        <v>5881.41</v>
      </c>
      <c r="H455">
        <f t="shared" si="188"/>
        <v>4394.76</v>
      </c>
      <c r="O455" s="27"/>
      <c r="P455" s="27"/>
      <c r="Q455" s="27"/>
      <c r="R455" s="27"/>
      <c r="S455" s="27"/>
    </row>
    <row r="456" spans="1:19" hidden="1" x14ac:dyDescent="0.15">
      <c r="A456" s="25">
        <v>67</v>
      </c>
      <c r="B456" s="26"/>
      <c r="C456">
        <f t="shared" si="188"/>
        <v>14562.810000000001</v>
      </c>
      <c r="D456">
        <f t="shared" si="188"/>
        <v>11698.16</v>
      </c>
      <c r="E456">
        <f t="shared" si="188"/>
        <v>10961.99</v>
      </c>
      <c r="F456">
        <f t="shared" si="188"/>
        <v>7780.93</v>
      </c>
      <c r="G456">
        <f t="shared" si="188"/>
        <v>6538.6100000000006</v>
      </c>
      <c r="H456">
        <f t="shared" si="188"/>
        <v>4883.42</v>
      </c>
      <c r="O456" s="27"/>
      <c r="P456" s="27"/>
      <c r="Q456" s="27"/>
      <c r="R456" s="27"/>
      <c r="S456" s="27"/>
    </row>
    <row r="457" spans="1:19" hidden="1" x14ac:dyDescent="0.15">
      <c r="A457" s="25">
        <v>68</v>
      </c>
      <c r="B457" s="26"/>
      <c r="C457">
        <f t="shared" si="188"/>
        <v>16022.960000000001</v>
      </c>
      <c r="D457">
        <f t="shared" si="188"/>
        <v>12871.58</v>
      </c>
      <c r="E457">
        <f t="shared" si="188"/>
        <v>12064.390000000001</v>
      </c>
      <c r="F457">
        <f t="shared" si="188"/>
        <v>8561.6200000000008</v>
      </c>
      <c r="G457">
        <f t="shared" si="188"/>
        <v>7189.4500000000007</v>
      </c>
      <c r="H457">
        <f t="shared" si="188"/>
        <v>5373.14</v>
      </c>
      <c r="O457" s="27"/>
      <c r="P457" s="27"/>
      <c r="Q457" s="27"/>
      <c r="R457" s="27"/>
      <c r="S457" s="27"/>
    </row>
    <row r="458" spans="1:19" hidden="1" x14ac:dyDescent="0.15">
      <c r="A458" s="25">
        <v>69</v>
      </c>
      <c r="B458" s="26"/>
      <c r="C458">
        <f t="shared" si="188"/>
        <v>16753.3</v>
      </c>
      <c r="D458">
        <f t="shared" si="188"/>
        <v>13459.880000000001</v>
      </c>
      <c r="E458">
        <f t="shared" si="188"/>
        <v>12608.17</v>
      </c>
      <c r="F458">
        <f t="shared" si="188"/>
        <v>8951.17</v>
      </c>
      <c r="G458">
        <f t="shared" si="188"/>
        <v>7521.2300000000005</v>
      </c>
      <c r="H458">
        <f t="shared" si="188"/>
        <v>5620.6500000000005</v>
      </c>
      <c r="O458" s="27"/>
      <c r="P458" s="27"/>
      <c r="Q458" s="27"/>
      <c r="R458" s="27"/>
      <c r="S458" s="27"/>
    </row>
    <row r="459" spans="1:19" hidden="1" x14ac:dyDescent="0.15">
      <c r="A459" s="25">
        <v>70</v>
      </c>
      <c r="B459" s="26"/>
      <c r="C459">
        <f t="shared" si="188"/>
        <v>16868.84</v>
      </c>
      <c r="D459">
        <f t="shared" si="188"/>
        <v>13482.140000000001</v>
      </c>
      <c r="E459">
        <f t="shared" si="188"/>
        <v>12819.640000000001</v>
      </c>
      <c r="F459">
        <f t="shared" si="188"/>
        <v>9045.51</v>
      </c>
      <c r="G459">
        <f t="shared" si="188"/>
        <v>7592.25</v>
      </c>
      <c r="H459">
        <f t="shared" si="188"/>
        <v>5648.21</v>
      </c>
      <c r="O459" s="27"/>
      <c r="P459" s="27"/>
      <c r="Q459" s="27"/>
      <c r="R459" s="27"/>
      <c r="S459" s="27"/>
    </row>
    <row r="460" spans="1:19" hidden="1" x14ac:dyDescent="0.15">
      <c r="A460" s="25">
        <v>71</v>
      </c>
      <c r="B460" s="26"/>
      <c r="C460">
        <f t="shared" si="188"/>
        <v>18980.89</v>
      </c>
      <c r="D460">
        <f t="shared" si="188"/>
        <v>15170.720000000001</v>
      </c>
      <c r="E460">
        <f t="shared" si="188"/>
        <v>14420.240000000002</v>
      </c>
      <c r="F460">
        <f t="shared" si="188"/>
        <v>10177.59</v>
      </c>
      <c r="G460">
        <f t="shared" si="188"/>
        <v>8546.7800000000007</v>
      </c>
      <c r="H460">
        <f t="shared" si="188"/>
        <v>6354.7000000000007</v>
      </c>
      <c r="O460" s="27"/>
      <c r="P460" s="27"/>
      <c r="Q460" s="27"/>
      <c r="R460" s="27"/>
      <c r="S460" s="27"/>
    </row>
    <row r="461" spans="1:19" hidden="1" x14ac:dyDescent="0.15">
      <c r="A461" s="25">
        <v>72</v>
      </c>
      <c r="B461" s="26"/>
      <c r="C461">
        <f t="shared" si="188"/>
        <v>21094.530000000002</v>
      </c>
      <c r="D461">
        <f t="shared" si="188"/>
        <v>16859.830000000002</v>
      </c>
      <c r="E461">
        <f t="shared" si="188"/>
        <v>16028.26</v>
      </c>
      <c r="F461">
        <f t="shared" si="188"/>
        <v>11310.2</v>
      </c>
      <c r="G461">
        <f t="shared" si="188"/>
        <v>9499.7200000000012</v>
      </c>
      <c r="H461">
        <f t="shared" si="188"/>
        <v>7065.43</v>
      </c>
      <c r="O461" s="27"/>
      <c r="P461" s="27"/>
      <c r="Q461" s="27"/>
      <c r="R461" s="27"/>
      <c r="S461" s="27"/>
    </row>
    <row r="462" spans="1:19" hidden="1" x14ac:dyDescent="0.15">
      <c r="A462" s="25">
        <v>73</v>
      </c>
      <c r="B462" s="26"/>
      <c r="C462">
        <f t="shared" si="188"/>
        <v>23207.64</v>
      </c>
      <c r="D462">
        <f t="shared" si="188"/>
        <v>18547.350000000002</v>
      </c>
      <c r="E462">
        <f t="shared" si="188"/>
        <v>17635.22</v>
      </c>
      <c r="F462">
        <f t="shared" si="188"/>
        <v>12446.52</v>
      </c>
      <c r="G462">
        <f t="shared" si="188"/>
        <v>10451.6</v>
      </c>
      <c r="H462">
        <f t="shared" si="188"/>
        <v>7774.04</v>
      </c>
      <c r="O462" s="27"/>
      <c r="P462" s="27"/>
      <c r="Q462" s="27"/>
      <c r="R462" s="27"/>
      <c r="S462" s="27"/>
    </row>
    <row r="463" spans="1:19" hidden="1" x14ac:dyDescent="0.15">
      <c r="A463" s="25">
        <v>74</v>
      </c>
      <c r="B463" s="26"/>
      <c r="C463">
        <f t="shared" si="188"/>
        <v>25319.16</v>
      </c>
      <c r="D463">
        <f t="shared" si="188"/>
        <v>20242.82</v>
      </c>
      <c r="E463">
        <f t="shared" si="188"/>
        <v>19238.47</v>
      </c>
      <c r="F463">
        <f t="shared" si="188"/>
        <v>13577.01</v>
      </c>
      <c r="G463">
        <f t="shared" si="188"/>
        <v>11405.07</v>
      </c>
      <c r="H463">
        <f t="shared" si="188"/>
        <v>8481.59</v>
      </c>
      <c r="O463" s="27"/>
      <c r="P463" s="27"/>
      <c r="Q463" s="27"/>
      <c r="R463" s="27"/>
      <c r="S463" s="27"/>
    </row>
    <row r="464" spans="1:19" hidden="1" x14ac:dyDescent="0.15">
      <c r="A464" s="25">
        <v>75</v>
      </c>
      <c r="B464" s="26" t="s">
        <v>12</v>
      </c>
      <c r="C464">
        <f t="shared" si="188"/>
        <v>27653.280000000002</v>
      </c>
      <c r="D464">
        <f t="shared" si="188"/>
        <v>22055.95</v>
      </c>
      <c r="E464">
        <f t="shared" si="188"/>
        <v>21104.07</v>
      </c>
      <c r="F464">
        <f t="shared" si="188"/>
        <v>14847.42</v>
      </c>
      <c r="G464">
        <f t="shared" si="188"/>
        <v>12471.960000000001</v>
      </c>
      <c r="H464">
        <f t="shared" si="188"/>
        <v>9269.17</v>
      </c>
      <c r="O464" s="27"/>
      <c r="P464" s="27"/>
      <c r="Q464" s="27"/>
      <c r="R464" s="27"/>
      <c r="S464" s="27"/>
    </row>
    <row r="465" spans="1:22" hidden="1" x14ac:dyDescent="0.15">
      <c r="A465" s="25">
        <v>1</v>
      </c>
      <c r="B465" s="26" t="s">
        <v>13</v>
      </c>
      <c r="C465">
        <f t="shared" si="188"/>
        <v>1435.77</v>
      </c>
      <c r="D465">
        <f t="shared" si="188"/>
        <v>1288.96</v>
      </c>
      <c r="E465">
        <f t="shared" si="188"/>
        <v>773.80000000000007</v>
      </c>
      <c r="F465">
        <f t="shared" si="188"/>
        <v>656.67000000000007</v>
      </c>
      <c r="G465">
        <f t="shared" si="188"/>
        <v>550.14</v>
      </c>
      <c r="H465">
        <f t="shared" si="188"/>
        <v>407.04</v>
      </c>
      <c r="O465" s="27"/>
      <c r="P465" s="27"/>
      <c r="Q465" s="27"/>
      <c r="R465" s="27"/>
      <c r="S465" s="27"/>
    </row>
    <row r="466" spans="1:22" hidden="1" x14ac:dyDescent="0.15">
      <c r="A466" s="25">
        <v>2</v>
      </c>
      <c r="B466" s="26" t="s">
        <v>1</v>
      </c>
      <c r="C466">
        <f t="shared" si="188"/>
        <v>2353.2000000000003</v>
      </c>
      <c r="D466">
        <f t="shared" si="188"/>
        <v>2176.71</v>
      </c>
      <c r="E466">
        <f t="shared" si="188"/>
        <v>1152.75</v>
      </c>
      <c r="F466">
        <f t="shared" si="188"/>
        <v>1032.44</v>
      </c>
      <c r="G466">
        <f t="shared" si="188"/>
        <v>866.0200000000001</v>
      </c>
      <c r="H466">
        <f t="shared" si="188"/>
        <v>645.01</v>
      </c>
      <c r="O466" s="27"/>
      <c r="P466" s="27"/>
      <c r="Q466" s="27"/>
      <c r="R466" s="27"/>
      <c r="S466" s="27"/>
    </row>
    <row r="467" spans="1:22" hidden="1" x14ac:dyDescent="0.15">
      <c r="A467" s="25">
        <v>3</v>
      </c>
      <c r="B467" s="26" t="s">
        <v>14</v>
      </c>
      <c r="C467">
        <f t="shared" si="188"/>
        <v>3439.7000000000003</v>
      </c>
      <c r="D467">
        <f t="shared" si="188"/>
        <v>3193.78</v>
      </c>
      <c r="E467">
        <f t="shared" si="188"/>
        <v>1658.9</v>
      </c>
      <c r="F467">
        <f t="shared" si="188"/>
        <v>1499.9</v>
      </c>
      <c r="G467">
        <f t="shared" si="188"/>
        <v>1255.5700000000002</v>
      </c>
      <c r="H467">
        <f t="shared" si="188"/>
        <v>930.15000000000009</v>
      </c>
      <c r="O467" s="27"/>
      <c r="P467" s="27"/>
      <c r="Q467" s="27"/>
      <c r="R467" s="27"/>
      <c r="S467" s="27"/>
    </row>
    <row r="468" spans="1:22" hidden="1" x14ac:dyDescent="0.15">
      <c r="A468" s="25">
        <v>1</v>
      </c>
      <c r="B468" s="26" t="s">
        <v>3</v>
      </c>
      <c r="C468" s="28">
        <v>137.06595000000002</v>
      </c>
      <c r="D468" s="28">
        <v>137.06595000000002</v>
      </c>
      <c r="E468" s="28">
        <v>137.06595000000002</v>
      </c>
      <c r="F468" s="28">
        <v>137.06595000000002</v>
      </c>
      <c r="G468" s="28">
        <v>137.06595000000002</v>
      </c>
      <c r="H468" s="29">
        <v>137.06595000000002</v>
      </c>
    </row>
    <row r="469" spans="1:22" ht="14" hidden="1" thickBot="1" x14ac:dyDescent="0.2">
      <c r="A469" s="31">
        <v>1</v>
      </c>
      <c r="B469" s="32" t="s">
        <v>2</v>
      </c>
      <c r="C469" s="33">
        <v>182.75460000000001</v>
      </c>
      <c r="D469" s="33">
        <v>182.75460000000001</v>
      </c>
      <c r="E469" s="33">
        <v>182.75460000000001</v>
      </c>
      <c r="F469" s="33">
        <v>182.75460000000001</v>
      </c>
      <c r="G469" s="33">
        <v>182.75460000000001</v>
      </c>
      <c r="H469" s="34">
        <v>182.75460000000001</v>
      </c>
    </row>
    <row r="470" spans="1:22" ht="14" hidden="1" thickBot="1" x14ac:dyDescent="0.2"/>
    <row r="471" spans="1:22" ht="18" hidden="1" x14ac:dyDescent="0.2">
      <c r="A471" s="277" t="s">
        <v>78</v>
      </c>
      <c r="B471" s="278"/>
      <c r="C471" s="278"/>
      <c r="D471" s="278"/>
      <c r="E471" s="278"/>
      <c r="F471" s="278"/>
      <c r="G471" s="278"/>
      <c r="H471" s="279"/>
    </row>
    <row r="472" spans="1:22" ht="18" hidden="1" x14ac:dyDescent="0.2">
      <c r="A472" s="280" t="s">
        <v>27</v>
      </c>
      <c r="B472" s="281"/>
      <c r="C472" s="281"/>
      <c r="D472" s="281"/>
      <c r="E472" s="281"/>
      <c r="F472" s="281"/>
      <c r="G472" s="281"/>
      <c r="H472" s="282"/>
    </row>
    <row r="473" spans="1:22" hidden="1" x14ac:dyDescent="0.15">
      <c r="A473" s="283" t="s">
        <v>0</v>
      </c>
      <c r="B473" s="284"/>
      <c r="C473" s="284"/>
      <c r="D473" s="284"/>
      <c r="E473" s="284"/>
      <c r="F473" s="284"/>
      <c r="G473" s="284"/>
      <c r="H473" s="22"/>
    </row>
    <row r="474" spans="1:22" hidden="1" x14ac:dyDescent="0.15">
      <c r="A474" s="25" t="s">
        <v>4</v>
      </c>
      <c r="B474" s="16" t="s">
        <v>4</v>
      </c>
      <c r="C474" s="21" t="s">
        <v>79</v>
      </c>
      <c r="D474" s="21" t="s">
        <v>80</v>
      </c>
      <c r="E474" s="21" t="s">
        <v>81</v>
      </c>
      <c r="F474" s="21" t="s">
        <v>82</v>
      </c>
      <c r="G474" s="21" t="s">
        <v>83</v>
      </c>
      <c r="H474" s="22" t="s">
        <v>84</v>
      </c>
      <c r="J474" s="21" t="s">
        <v>197</v>
      </c>
      <c r="Q474" s="16" t="s">
        <v>198</v>
      </c>
    </row>
    <row r="475" spans="1:22" ht="14" hidden="1" x14ac:dyDescent="0.15">
      <c r="A475" s="25">
        <v>18</v>
      </c>
      <c r="B475" s="26" t="s">
        <v>147</v>
      </c>
      <c r="C475" s="73">
        <f>Q475</f>
        <v>4990</v>
      </c>
      <c r="D475" s="73">
        <f t="shared" ref="D475:H475" si="189">R475</f>
        <v>4211</v>
      </c>
      <c r="E475" s="73">
        <f t="shared" si="189"/>
        <v>3178</v>
      </c>
      <c r="F475" s="73">
        <f t="shared" si="189"/>
        <v>2572</v>
      </c>
      <c r="G475" s="73">
        <f t="shared" si="189"/>
        <v>2164</v>
      </c>
      <c r="H475" s="73">
        <f t="shared" si="189"/>
        <v>1641</v>
      </c>
      <c r="J475" s="172">
        <v>4990</v>
      </c>
      <c r="K475" s="173">
        <v>4211</v>
      </c>
      <c r="L475" s="173">
        <v>3178</v>
      </c>
      <c r="M475" s="173">
        <v>2572</v>
      </c>
      <c r="N475" s="173">
        <v>2164</v>
      </c>
      <c r="O475" s="174">
        <v>1641</v>
      </c>
      <c r="P475" s="27"/>
      <c r="Q475" s="172">
        <f>((J475-50)*$P$4)+50</f>
        <v>4990</v>
      </c>
      <c r="R475" s="173">
        <f t="shared" ref="R475:V475" si="190">((K475-50)*$P$4)+50</f>
        <v>4211</v>
      </c>
      <c r="S475" s="173">
        <f t="shared" si="190"/>
        <v>3178</v>
      </c>
      <c r="T475" s="173">
        <f t="shared" si="190"/>
        <v>2572</v>
      </c>
      <c r="U475" s="173">
        <f t="shared" si="190"/>
        <v>2164</v>
      </c>
      <c r="V475" s="174">
        <f t="shared" si="190"/>
        <v>1641</v>
      </c>
    </row>
    <row r="476" spans="1:22" ht="14" hidden="1" x14ac:dyDescent="0.15">
      <c r="A476" s="25">
        <v>25</v>
      </c>
      <c r="B476" s="26" t="s">
        <v>5</v>
      </c>
      <c r="C476" s="73">
        <f t="shared" ref="C476:C501" si="191">Q476</f>
        <v>5532</v>
      </c>
      <c r="D476" s="73">
        <f t="shared" ref="D476:D501" si="192">R476</f>
        <v>4650</v>
      </c>
      <c r="E476" s="73">
        <f t="shared" ref="E476:E501" si="193">S476</f>
        <v>3598</v>
      </c>
      <c r="F476" s="73">
        <f t="shared" ref="F476:F501" si="194">T476</f>
        <v>2865</v>
      </c>
      <c r="G476" s="73">
        <f t="shared" ref="G476:G501" si="195">U476</f>
        <v>2417</v>
      </c>
      <c r="H476" s="73">
        <f t="shared" ref="H476:H501" si="196">V476</f>
        <v>1830</v>
      </c>
      <c r="J476" s="175">
        <v>5532</v>
      </c>
      <c r="K476" s="130">
        <v>4650</v>
      </c>
      <c r="L476" s="130">
        <v>3598</v>
      </c>
      <c r="M476" s="130">
        <v>2865</v>
      </c>
      <c r="N476" s="130">
        <v>2417</v>
      </c>
      <c r="O476" s="176">
        <v>1830</v>
      </c>
      <c r="P476" s="27"/>
      <c r="Q476" s="175">
        <f t="shared" ref="Q476:Q498" si="197">((J476-50)*$P$4)+50</f>
        <v>5532</v>
      </c>
      <c r="R476" s="130">
        <f t="shared" ref="R476:R498" si="198">((K476-50)*$P$4)+50</f>
        <v>4650</v>
      </c>
      <c r="S476" s="130">
        <f t="shared" ref="S476:S498" si="199">((L476-50)*$P$4)+50</f>
        <v>3598</v>
      </c>
      <c r="T476" s="130">
        <f t="shared" ref="T476:T498" si="200">((M476-50)*$P$4)+50</f>
        <v>2865</v>
      </c>
      <c r="U476" s="130">
        <f t="shared" ref="U476:U498" si="201">((N476-50)*$P$4)+50</f>
        <v>2417</v>
      </c>
      <c r="V476" s="176">
        <f t="shared" ref="V476:V498" si="202">((O476-50)*$P$4)+50</f>
        <v>1830</v>
      </c>
    </row>
    <row r="477" spans="1:22" ht="14" hidden="1" x14ac:dyDescent="0.15">
      <c r="A477" s="25">
        <v>30</v>
      </c>
      <c r="B477" s="26" t="s">
        <v>6</v>
      </c>
      <c r="C477" s="73">
        <f t="shared" si="191"/>
        <v>6384</v>
      </c>
      <c r="D477" s="73">
        <f t="shared" si="192"/>
        <v>5321</v>
      </c>
      <c r="E477" s="73">
        <f t="shared" si="193"/>
        <v>4266</v>
      </c>
      <c r="F477" s="73">
        <f t="shared" si="194"/>
        <v>3322</v>
      </c>
      <c r="G477" s="73">
        <f t="shared" si="195"/>
        <v>2798</v>
      </c>
      <c r="H477" s="73">
        <f t="shared" si="196"/>
        <v>2110</v>
      </c>
      <c r="J477" s="175">
        <v>6384</v>
      </c>
      <c r="K477" s="130">
        <v>5321</v>
      </c>
      <c r="L477" s="130">
        <v>4266</v>
      </c>
      <c r="M477" s="130">
        <v>3322</v>
      </c>
      <c r="N477" s="130">
        <v>2798</v>
      </c>
      <c r="O477" s="176">
        <v>2110</v>
      </c>
      <c r="P477" s="27"/>
      <c r="Q477" s="175">
        <f t="shared" si="197"/>
        <v>6384</v>
      </c>
      <c r="R477" s="130">
        <f t="shared" si="198"/>
        <v>5321</v>
      </c>
      <c r="S477" s="130">
        <f t="shared" si="199"/>
        <v>4266</v>
      </c>
      <c r="T477" s="130">
        <f t="shared" si="200"/>
        <v>3322</v>
      </c>
      <c r="U477" s="130">
        <f t="shared" si="201"/>
        <v>2798</v>
      </c>
      <c r="V477" s="176">
        <f t="shared" si="202"/>
        <v>2110</v>
      </c>
    </row>
    <row r="478" spans="1:22" ht="14" hidden="1" x14ac:dyDescent="0.15">
      <c r="A478" s="25">
        <v>35</v>
      </c>
      <c r="B478" s="26" t="s">
        <v>7</v>
      </c>
      <c r="C478" s="73">
        <f t="shared" si="191"/>
        <v>7071</v>
      </c>
      <c r="D478" s="73">
        <f t="shared" si="192"/>
        <v>5864</v>
      </c>
      <c r="E478" s="73">
        <f t="shared" si="193"/>
        <v>4799</v>
      </c>
      <c r="F478" s="73">
        <f t="shared" si="194"/>
        <v>3693</v>
      </c>
      <c r="G478" s="73">
        <f t="shared" si="195"/>
        <v>3108</v>
      </c>
      <c r="H478" s="73">
        <f t="shared" si="196"/>
        <v>2345</v>
      </c>
      <c r="J478" s="175">
        <v>7071</v>
      </c>
      <c r="K478" s="130">
        <v>5864</v>
      </c>
      <c r="L478" s="130">
        <v>4799</v>
      </c>
      <c r="M478" s="130">
        <v>3693</v>
      </c>
      <c r="N478" s="130">
        <v>3108</v>
      </c>
      <c r="O478" s="176">
        <v>2345</v>
      </c>
      <c r="P478" s="27"/>
      <c r="Q478" s="175">
        <f t="shared" si="197"/>
        <v>7071</v>
      </c>
      <c r="R478" s="130">
        <f t="shared" si="198"/>
        <v>5864</v>
      </c>
      <c r="S478" s="130">
        <f t="shared" si="199"/>
        <v>4799</v>
      </c>
      <c r="T478" s="130">
        <f t="shared" si="200"/>
        <v>3693</v>
      </c>
      <c r="U478" s="130">
        <f t="shared" si="201"/>
        <v>3108</v>
      </c>
      <c r="V478" s="176">
        <f t="shared" si="202"/>
        <v>2345</v>
      </c>
    </row>
    <row r="479" spans="1:22" ht="14" hidden="1" x14ac:dyDescent="0.15">
      <c r="A479" s="25">
        <v>40</v>
      </c>
      <c r="B479" s="26" t="s">
        <v>8</v>
      </c>
      <c r="C479" s="73">
        <f t="shared" si="191"/>
        <v>8234</v>
      </c>
      <c r="D479" s="73">
        <f t="shared" si="192"/>
        <v>6792</v>
      </c>
      <c r="E479" s="73">
        <f t="shared" si="193"/>
        <v>5685</v>
      </c>
      <c r="F479" s="73">
        <f t="shared" si="194"/>
        <v>4312</v>
      </c>
      <c r="G479" s="73">
        <f t="shared" si="195"/>
        <v>3632</v>
      </c>
      <c r="H479" s="73">
        <f t="shared" si="196"/>
        <v>2738</v>
      </c>
      <c r="J479" s="175">
        <v>8234</v>
      </c>
      <c r="K479" s="130">
        <v>6792</v>
      </c>
      <c r="L479" s="130">
        <v>5685</v>
      </c>
      <c r="M479" s="130">
        <v>4312</v>
      </c>
      <c r="N479" s="130">
        <v>3632</v>
      </c>
      <c r="O479" s="176">
        <v>2738</v>
      </c>
      <c r="P479" s="27"/>
      <c r="Q479" s="175">
        <f t="shared" si="197"/>
        <v>8234</v>
      </c>
      <c r="R479" s="130">
        <f t="shared" si="198"/>
        <v>6792</v>
      </c>
      <c r="S479" s="130">
        <f t="shared" si="199"/>
        <v>5685</v>
      </c>
      <c r="T479" s="130">
        <f t="shared" si="200"/>
        <v>4312</v>
      </c>
      <c r="U479" s="130">
        <f t="shared" si="201"/>
        <v>3632</v>
      </c>
      <c r="V479" s="176">
        <f t="shared" si="202"/>
        <v>2738</v>
      </c>
    </row>
    <row r="480" spans="1:22" ht="14" hidden="1" x14ac:dyDescent="0.15">
      <c r="A480" s="25">
        <v>45</v>
      </c>
      <c r="B480" s="26" t="s">
        <v>9</v>
      </c>
      <c r="C480" s="73">
        <f t="shared" si="191"/>
        <v>9550</v>
      </c>
      <c r="D480" s="73">
        <f t="shared" si="192"/>
        <v>7821</v>
      </c>
      <c r="E480" s="73">
        <f t="shared" si="193"/>
        <v>6696</v>
      </c>
      <c r="F480" s="73">
        <f t="shared" si="194"/>
        <v>5016</v>
      </c>
      <c r="G480" s="73">
        <f t="shared" si="195"/>
        <v>4224</v>
      </c>
      <c r="H480" s="73">
        <f t="shared" si="196"/>
        <v>3176</v>
      </c>
      <c r="J480" s="175">
        <v>9550</v>
      </c>
      <c r="K480" s="130">
        <v>7821</v>
      </c>
      <c r="L480" s="130">
        <v>6696</v>
      </c>
      <c r="M480" s="130">
        <v>5016</v>
      </c>
      <c r="N480" s="130">
        <v>4224</v>
      </c>
      <c r="O480" s="176">
        <v>3176</v>
      </c>
      <c r="P480" s="27"/>
      <c r="Q480" s="175">
        <f t="shared" si="197"/>
        <v>9550</v>
      </c>
      <c r="R480" s="130">
        <f t="shared" si="198"/>
        <v>7821</v>
      </c>
      <c r="S480" s="130">
        <f t="shared" si="199"/>
        <v>6696</v>
      </c>
      <c r="T480" s="130">
        <f t="shared" si="200"/>
        <v>5016</v>
      </c>
      <c r="U480" s="130">
        <f t="shared" si="201"/>
        <v>4224</v>
      </c>
      <c r="V480" s="176">
        <f t="shared" si="202"/>
        <v>3176</v>
      </c>
    </row>
    <row r="481" spans="1:22" ht="14" hidden="1" x14ac:dyDescent="0.15">
      <c r="A481" s="25">
        <v>50</v>
      </c>
      <c r="B481" s="26" t="s">
        <v>10</v>
      </c>
      <c r="C481" s="73">
        <f t="shared" si="191"/>
        <v>10769</v>
      </c>
      <c r="D481" s="73">
        <f t="shared" si="192"/>
        <v>8804</v>
      </c>
      <c r="E481" s="73">
        <f t="shared" si="193"/>
        <v>7624</v>
      </c>
      <c r="F481" s="73">
        <f t="shared" si="194"/>
        <v>5682</v>
      </c>
      <c r="G481" s="73">
        <f t="shared" si="195"/>
        <v>4784</v>
      </c>
      <c r="H481" s="73">
        <f t="shared" si="196"/>
        <v>3584</v>
      </c>
      <c r="J481" s="175">
        <v>10769</v>
      </c>
      <c r="K481" s="130">
        <v>8804</v>
      </c>
      <c r="L481" s="130">
        <v>7624</v>
      </c>
      <c r="M481" s="130">
        <v>5682</v>
      </c>
      <c r="N481" s="130">
        <v>4784</v>
      </c>
      <c r="O481" s="176">
        <v>3584</v>
      </c>
      <c r="P481" s="27"/>
      <c r="Q481" s="175">
        <f t="shared" si="197"/>
        <v>10769</v>
      </c>
      <c r="R481" s="130">
        <f t="shared" si="198"/>
        <v>8804</v>
      </c>
      <c r="S481" s="130">
        <f t="shared" si="199"/>
        <v>7624</v>
      </c>
      <c r="T481" s="130">
        <f t="shared" si="200"/>
        <v>5682</v>
      </c>
      <c r="U481" s="130">
        <f t="shared" si="201"/>
        <v>4784</v>
      </c>
      <c r="V481" s="176">
        <f t="shared" si="202"/>
        <v>3584</v>
      </c>
    </row>
    <row r="482" spans="1:22" ht="14" hidden="1" x14ac:dyDescent="0.15">
      <c r="A482" s="25">
        <v>55</v>
      </c>
      <c r="B482" s="26" t="s">
        <v>11</v>
      </c>
      <c r="C482" s="73">
        <f t="shared" si="191"/>
        <v>12720</v>
      </c>
      <c r="D482" s="73">
        <f t="shared" si="192"/>
        <v>10351</v>
      </c>
      <c r="E482" s="73">
        <f t="shared" si="193"/>
        <v>9146</v>
      </c>
      <c r="F482" s="73">
        <f t="shared" si="194"/>
        <v>6731</v>
      </c>
      <c r="G482" s="73">
        <f t="shared" si="195"/>
        <v>5666</v>
      </c>
      <c r="H482" s="73">
        <f t="shared" si="196"/>
        <v>4244</v>
      </c>
      <c r="J482" s="175">
        <v>12720</v>
      </c>
      <c r="K482" s="130">
        <v>10351</v>
      </c>
      <c r="L482" s="130">
        <v>9146</v>
      </c>
      <c r="M482" s="130">
        <v>6731</v>
      </c>
      <c r="N482" s="130">
        <v>5666</v>
      </c>
      <c r="O482" s="176">
        <v>4244</v>
      </c>
      <c r="P482" s="27"/>
      <c r="Q482" s="175">
        <f t="shared" si="197"/>
        <v>12720</v>
      </c>
      <c r="R482" s="130">
        <f t="shared" si="198"/>
        <v>10351</v>
      </c>
      <c r="S482" s="130">
        <f t="shared" si="199"/>
        <v>9146</v>
      </c>
      <c r="T482" s="130">
        <f t="shared" si="200"/>
        <v>6731</v>
      </c>
      <c r="U482" s="130">
        <f t="shared" si="201"/>
        <v>5666</v>
      </c>
      <c r="V482" s="176">
        <f t="shared" si="202"/>
        <v>4244</v>
      </c>
    </row>
    <row r="483" spans="1:22" ht="14" hidden="1" x14ac:dyDescent="0.15">
      <c r="A483" s="25">
        <v>60</v>
      </c>
      <c r="B483" s="26"/>
      <c r="C483" s="73">
        <f t="shared" si="191"/>
        <v>13406</v>
      </c>
      <c r="D483" s="73">
        <f t="shared" si="192"/>
        <v>10834</v>
      </c>
      <c r="E483" s="73">
        <f t="shared" si="193"/>
        <v>9777</v>
      </c>
      <c r="F483" s="73">
        <f t="shared" si="194"/>
        <v>7135</v>
      </c>
      <c r="G483" s="73">
        <f t="shared" si="195"/>
        <v>5988</v>
      </c>
      <c r="H483" s="73">
        <f t="shared" si="196"/>
        <v>4484</v>
      </c>
      <c r="J483" s="175">
        <v>13406</v>
      </c>
      <c r="K483" s="130">
        <v>10834</v>
      </c>
      <c r="L483" s="130">
        <v>9777</v>
      </c>
      <c r="M483" s="130">
        <v>7135</v>
      </c>
      <c r="N483" s="130">
        <v>5988</v>
      </c>
      <c r="O483" s="176">
        <v>4484</v>
      </c>
      <c r="P483" s="27"/>
      <c r="Q483" s="175">
        <f t="shared" si="197"/>
        <v>13406</v>
      </c>
      <c r="R483" s="130">
        <f t="shared" si="198"/>
        <v>10834</v>
      </c>
      <c r="S483" s="130">
        <f t="shared" si="199"/>
        <v>9777</v>
      </c>
      <c r="T483" s="130">
        <f t="shared" si="200"/>
        <v>7135</v>
      </c>
      <c r="U483" s="130">
        <f t="shared" si="201"/>
        <v>5988</v>
      </c>
      <c r="V483" s="176">
        <f t="shared" si="202"/>
        <v>4484</v>
      </c>
    </row>
    <row r="484" spans="1:22" ht="14" hidden="1" x14ac:dyDescent="0.15">
      <c r="A484" s="25">
        <v>61</v>
      </c>
      <c r="B484" s="26"/>
      <c r="C484" s="73">
        <f t="shared" si="191"/>
        <v>15324</v>
      </c>
      <c r="D484" s="73">
        <f t="shared" si="192"/>
        <v>12382</v>
      </c>
      <c r="E484" s="73">
        <f t="shared" si="193"/>
        <v>11205</v>
      </c>
      <c r="F484" s="73">
        <f t="shared" si="194"/>
        <v>8148</v>
      </c>
      <c r="G484" s="73">
        <f t="shared" si="195"/>
        <v>6850</v>
      </c>
      <c r="H484" s="73">
        <f t="shared" si="196"/>
        <v>5130</v>
      </c>
      <c r="J484" s="175">
        <v>15324</v>
      </c>
      <c r="K484" s="130">
        <v>12382</v>
      </c>
      <c r="L484" s="130">
        <v>11205</v>
      </c>
      <c r="M484" s="130">
        <v>8148</v>
      </c>
      <c r="N484" s="130">
        <v>6850</v>
      </c>
      <c r="O484" s="176">
        <v>5130</v>
      </c>
      <c r="P484" s="27"/>
      <c r="Q484" s="175">
        <f t="shared" si="197"/>
        <v>15324</v>
      </c>
      <c r="R484" s="130">
        <f t="shared" si="198"/>
        <v>12382</v>
      </c>
      <c r="S484" s="130">
        <f t="shared" si="199"/>
        <v>11205</v>
      </c>
      <c r="T484" s="130">
        <f t="shared" si="200"/>
        <v>8148</v>
      </c>
      <c r="U484" s="130">
        <f t="shared" si="201"/>
        <v>6850</v>
      </c>
      <c r="V484" s="176">
        <f t="shared" si="202"/>
        <v>5130</v>
      </c>
    </row>
    <row r="485" spans="1:22" ht="14" hidden="1" x14ac:dyDescent="0.15">
      <c r="A485" s="25">
        <v>62</v>
      </c>
      <c r="B485" s="26"/>
      <c r="C485" s="73">
        <f t="shared" si="191"/>
        <v>17038</v>
      </c>
      <c r="D485" s="73">
        <f t="shared" si="192"/>
        <v>13761</v>
      </c>
      <c r="E485" s="73">
        <f t="shared" si="193"/>
        <v>12482</v>
      </c>
      <c r="F485" s="73">
        <f t="shared" si="194"/>
        <v>9064</v>
      </c>
      <c r="G485" s="73">
        <f t="shared" si="195"/>
        <v>7624</v>
      </c>
      <c r="H485" s="73">
        <f t="shared" si="196"/>
        <v>5707</v>
      </c>
      <c r="J485" s="175">
        <v>17038</v>
      </c>
      <c r="K485" s="130">
        <v>13761</v>
      </c>
      <c r="L485" s="130">
        <v>12482</v>
      </c>
      <c r="M485" s="130">
        <v>9064</v>
      </c>
      <c r="N485" s="130">
        <v>7624</v>
      </c>
      <c r="O485" s="176">
        <v>5707</v>
      </c>
      <c r="P485" s="27"/>
      <c r="Q485" s="175">
        <f t="shared" si="197"/>
        <v>17038</v>
      </c>
      <c r="R485" s="130">
        <f t="shared" si="198"/>
        <v>13761</v>
      </c>
      <c r="S485" s="130">
        <f t="shared" si="199"/>
        <v>12482</v>
      </c>
      <c r="T485" s="130">
        <f t="shared" si="200"/>
        <v>9064</v>
      </c>
      <c r="U485" s="130">
        <f t="shared" si="201"/>
        <v>7624</v>
      </c>
      <c r="V485" s="176">
        <f t="shared" si="202"/>
        <v>5707</v>
      </c>
    </row>
    <row r="486" spans="1:22" ht="14" hidden="1" x14ac:dyDescent="0.15">
      <c r="A486" s="25">
        <v>63</v>
      </c>
      <c r="B486" s="26"/>
      <c r="C486" s="73">
        <f t="shared" si="191"/>
        <v>18749</v>
      </c>
      <c r="D486" s="73">
        <f t="shared" si="192"/>
        <v>15149</v>
      </c>
      <c r="E486" s="73">
        <f t="shared" si="193"/>
        <v>13749</v>
      </c>
      <c r="F486" s="73">
        <f t="shared" si="194"/>
        <v>9971</v>
      </c>
      <c r="G486" s="73">
        <f t="shared" si="195"/>
        <v>8388</v>
      </c>
      <c r="H486" s="73">
        <f t="shared" si="196"/>
        <v>6277</v>
      </c>
      <c r="J486" s="175">
        <v>18749</v>
      </c>
      <c r="K486" s="130">
        <v>15149</v>
      </c>
      <c r="L486" s="130">
        <v>13749</v>
      </c>
      <c r="M486" s="130">
        <v>9971</v>
      </c>
      <c r="N486" s="130">
        <v>8388</v>
      </c>
      <c r="O486" s="176">
        <v>6277</v>
      </c>
      <c r="P486" s="27"/>
      <c r="Q486" s="175">
        <f t="shared" si="197"/>
        <v>18749</v>
      </c>
      <c r="R486" s="130">
        <f t="shared" si="198"/>
        <v>15149</v>
      </c>
      <c r="S486" s="130">
        <f t="shared" si="199"/>
        <v>13749</v>
      </c>
      <c r="T486" s="130">
        <f t="shared" si="200"/>
        <v>9971</v>
      </c>
      <c r="U486" s="130">
        <f t="shared" si="201"/>
        <v>8388</v>
      </c>
      <c r="V486" s="176">
        <f t="shared" si="202"/>
        <v>6277</v>
      </c>
    </row>
    <row r="487" spans="1:22" ht="14" hidden="1" x14ac:dyDescent="0.15">
      <c r="A487" s="25">
        <v>64</v>
      </c>
      <c r="B487" s="26"/>
      <c r="C487" s="73">
        <f t="shared" si="191"/>
        <v>20459</v>
      </c>
      <c r="D487" s="73">
        <f t="shared" si="192"/>
        <v>16527</v>
      </c>
      <c r="E487" s="73">
        <f t="shared" si="193"/>
        <v>15021</v>
      </c>
      <c r="F487" s="73">
        <f t="shared" si="194"/>
        <v>10887</v>
      </c>
      <c r="G487" s="73">
        <f t="shared" si="195"/>
        <v>9159</v>
      </c>
      <c r="H487" s="73">
        <f t="shared" si="196"/>
        <v>6858</v>
      </c>
      <c r="J487" s="175">
        <v>20459</v>
      </c>
      <c r="K487" s="130">
        <v>16527</v>
      </c>
      <c r="L487" s="130">
        <v>15021</v>
      </c>
      <c r="M487" s="130">
        <v>10887</v>
      </c>
      <c r="N487" s="130">
        <v>9159</v>
      </c>
      <c r="O487" s="176">
        <v>6858</v>
      </c>
      <c r="P487" s="27"/>
      <c r="Q487" s="175">
        <f t="shared" si="197"/>
        <v>20459</v>
      </c>
      <c r="R487" s="130">
        <f t="shared" si="198"/>
        <v>16527</v>
      </c>
      <c r="S487" s="130">
        <f t="shared" si="199"/>
        <v>15021</v>
      </c>
      <c r="T487" s="130">
        <f t="shared" si="200"/>
        <v>10887</v>
      </c>
      <c r="U487" s="130">
        <f t="shared" si="201"/>
        <v>9159</v>
      </c>
      <c r="V487" s="176">
        <f t="shared" si="202"/>
        <v>6858</v>
      </c>
    </row>
    <row r="488" spans="1:22" ht="14" hidden="1" x14ac:dyDescent="0.15">
      <c r="A488" s="25">
        <v>65</v>
      </c>
      <c r="B488" s="26"/>
      <c r="C488" s="73">
        <f t="shared" si="191"/>
        <v>20539</v>
      </c>
      <c r="D488" s="73">
        <f t="shared" si="192"/>
        <v>16547</v>
      </c>
      <c r="E488" s="73">
        <f t="shared" si="193"/>
        <v>15169</v>
      </c>
      <c r="F488" s="73">
        <f t="shared" si="194"/>
        <v>10945</v>
      </c>
      <c r="G488" s="73">
        <f t="shared" si="195"/>
        <v>9206</v>
      </c>
      <c r="H488" s="73">
        <f t="shared" si="196"/>
        <v>6890</v>
      </c>
      <c r="J488" s="175">
        <v>20539</v>
      </c>
      <c r="K488" s="130">
        <v>16547</v>
      </c>
      <c r="L488" s="130">
        <v>15169</v>
      </c>
      <c r="M488" s="130">
        <v>10945</v>
      </c>
      <c r="N488" s="130">
        <v>9206</v>
      </c>
      <c r="O488" s="176">
        <v>6890</v>
      </c>
      <c r="P488" s="27"/>
      <c r="Q488" s="175">
        <f t="shared" si="197"/>
        <v>20539</v>
      </c>
      <c r="R488" s="130">
        <f t="shared" si="198"/>
        <v>16547</v>
      </c>
      <c r="S488" s="130">
        <f t="shared" si="199"/>
        <v>15169</v>
      </c>
      <c r="T488" s="130">
        <f t="shared" si="200"/>
        <v>10945</v>
      </c>
      <c r="U488" s="130">
        <f t="shared" si="201"/>
        <v>9206</v>
      </c>
      <c r="V488" s="176">
        <f t="shared" si="202"/>
        <v>6890</v>
      </c>
    </row>
    <row r="489" spans="1:22" ht="14" hidden="1" x14ac:dyDescent="0.15">
      <c r="A489" s="25">
        <v>66</v>
      </c>
      <c r="B489" s="26"/>
      <c r="C489" s="73">
        <f t="shared" si="191"/>
        <v>20622</v>
      </c>
      <c r="D489" s="73">
        <f t="shared" si="192"/>
        <v>16560</v>
      </c>
      <c r="E489" s="73">
        <f t="shared" si="193"/>
        <v>15313</v>
      </c>
      <c r="F489" s="73">
        <f t="shared" si="194"/>
        <v>11009</v>
      </c>
      <c r="G489" s="73">
        <f t="shared" si="195"/>
        <v>9251</v>
      </c>
      <c r="H489" s="73">
        <f t="shared" si="196"/>
        <v>6909</v>
      </c>
      <c r="J489" s="175">
        <v>20622</v>
      </c>
      <c r="K489" s="130">
        <v>16560</v>
      </c>
      <c r="L489" s="130">
        <v>15313</v>
      </c>
      <c r="M489" s="130">
        <v>11009</v>
      </c>
      <c r="N489" s="130">
        <v>9251</v>
      </c>
      <c r="O489" s="176">
        <v>6909</v>
      </c>
      <c r="P489" s="27"/>
      <c r="Q489" s="175">
        <f t="shared" si="197"/>
        <v>20622</v>
      </c>
      <c r="R489" s="130">
        <f t="shared" si="198"/>
        <v>16560</v>
      </c>
      <c r="S489" s="130">
        <f t="shared" si="199"/>
        <v>15313</v>
      </c>
      <c r="T489" s="130">
        <f t="shared" si="200"/>
        <v>11009</v>
      </c>
      <c r="U489" s="130">
        <f t="shared" si="201"/>
        <v>9251</v>
      </c>
      <c r="V489" s="176">
        <f t="shared" si="202"/>
        <v>6909</v>
      </c>
    </row>
    <row r="490" spans="1:22" ht="14" hidden="1" x14ac:dyDescent="0.15">
      <c r="A490" s="25">
        <v>67</v>
      </c>
      <c r="B490" s="26"/>
      <c r="C490" s="73">
        <f t="shared" si="191"/>
        <v>22916</v>
      </c>
      <c r="D490" s="73">
        <f t="shared" si="192"/>
        <v>18410</v>
      </c>
      <c r="E490" s="73">
        <f t="shared" si="193"/>
        <v>17046</v>
      </c>
      <c r="F490" s="73">
        <f t="shared" si="194"/>
        <v>12240</v>
      </c>
      <c r="G490" s="73">
        <f t="shared" si="195"/>
        <v>10283</v>
      </c>
      <c r="H490" s="73">
        <f t="shared" si="196"/>
        <v>7680</v>
      </c>
      <c r="J490" s="175">
        <v>22916</v>
      </c>
      <c r="K490" s="130">
        <v>18410</v>
      </c>
      <c r="L490" s="130">
        <v>17046</v>
      </c>
      <c r="M490" s="130">
        <v>12240</v>
      </c>
      <c r="N490" s="130">
        <v>10283</v>
      </c>
      <c r="O490" s="176">
        <v>7680</v>
      </c>
      <c r="P490" s="27"/>
      <c r="Q490" s="175">
        <f t="shared" si="197"/>
        <v>22916</v>
      </c>
      <c r="R490" s="130">
        <f t="shared" si="198"/>
        <v>18410</v>
      </c>
      <c r="S490" s="130">
        <f t="shared" si="199"/>
        <v>17046</v>
      </c>
      <c r="T490" s="130">
        <f t="shared" si="200"/>
        <v>12240</v>
      </c>
      <c r="U490" s="130">
        <f t="shared" si="201"/>
        <v>10283</v>
      </c>
      <c r="V490" s="176">
        <f t="shared" si="202"/>
        <v>7680</v>
      </c>
    </row>
    <row r="491" spans="1:22" ht="14" hidden="1" x14ac:dyDescent="0.15">
      <c r="A491" s="25">
        <v>68</v>
      </c>
      <c r="B491" s="26"/>
      <c r="C491" s="73">
        <f t="shared" si="191"/>
        <v>25207</v>
      </c>
      <c r="D491" s="73">
        <f t="shared" si="192"/>
        <v>20260</v>
      </c>
      <c r="E491" s="73">
        <f t="shared" si="193"/>
        <v>18770</v>
      </c>
      <c r="F491" s="73">
        <f t="shared" si="194"/>
        <v>13471</v>
      </c>
      <c r="G491" s="73">
        <f t="shared" si="195"/>
        <v>11314</v>
      </c>
      <c r="H491" s="73">
        <f t="shared" si="196"/>
        <v>8450</v>
      </c>
      <c r="J491" s="175">
        <v>25207</v>
      </c>
      <c r="K491" s="130">
        <v>20260</v>
      </c>
      <c r="L491" s="130">
        <v>18770</v>
      </c>
      <c r="M491" s="130">
        <v>13471</v>
      </c>
      <c r="N491" s="130">
        <v>11314</v>
      </c>
      <c r="O491" s="176">
        <v>8450</v>
      </c>
      <c r="P491" s="27"/>
      <c r="Q491" s="175">
        <f t="shared" si="197"/>
        <v>25207</v>
      </c>
      <c r="R491" s="130">
        <f t="shared" si="198"/>
        <v>20260</v>
      </c>
      <c r="S491" s="130">
        <f t="shared" si="199"/>
        <v>18770</v>
      </c>
      <c r="T491" s="130">
        <f t="shared" si="200"/>
        <v>13471</v>
      </c>
      <c r="U491" s="130">
        <f t="shared" si="201"/>
        <v>11314</v>
      </c>
      <c r="V491" s="176">
        <f t="shared" si="202"/>
        <v>8450</v>
      </c>
    </row>
    <row r="492" spans="1:22" ht="14" hidden="1" x14ac:dyDescent="0.15">
      <c r="A492" s="25">
        <v>69</v>
      </c>
      <c r="B492" s="26"/>
      <c r="C492" s="73">
        <f t="shared" si="191"/>
        <v>26361</v>
      </c>
      <c r="D492" s="73">
        <f t="shared" si="192"/>
        <v>21175</v>
      </c>
      <c r="E492" s="73">
        <f t="shared" si="193"/>
        <v>19638</v>
      </c>
      <c r="F492" s="73">
        <f t="shared" si="194"/>
        <v>14087</v>
      </c>
      <c r="G492" s="73">
        <f t="shared" si="195"/>
        <v>11833</v>
      </c>
      <c r="H492" s="73">
        <f t="shared" si="196"/>
        <v>8840</v>
      </c>
      <c r="J492" s="175">
        <v>26361</v>
      </c>
      <c r="K492" s="130">
        <v>21175</v>
      </c>
      <c r="L492" s="130">
        <v>19638</v>
      </c>
      <c r="M492" s="130">
        <v>14087</v>
      </c>
      <c r="N492" s="130">
        <v>11833</v>
      </c>
      <c r="O492" s="176">
        <v>8840</v>
      </c>
      <c r="P492" s="27"/>
      <c r="Q492" s="175">
        <f t="shared" si="197"/>
        <v>26361</v>
      </c>
      <c r="R492" s="130">
        <f t="shared" si="198"/>
        <v>21175</v>
      </c>
      <c r="S492" s="130">
        <f t="shared" si="199"/>
        <v>19638</v>
      </c>
      <c r="T492" s="130">
        <f t="shared" si="200"/>
        <v>14087</v>
      </c>
      <c r="U492" s="130">
        <f t="shared" si="201"/>
        <v>11833</v>
      </c>
      <c r="V492" s="176">
        <f t="shared" si="202"/>
        <v>8840</v>
      </c>
    </row>
    <row r="493" spans="1:22" ht="14" hidden="1" x14ac:dyDescent="0.15">
      <c r="A493" s="25">
        <v>70</v>
      </c>
      <c r="B493" s="26"/>
      <c r="C493" s="73">
        <f t="shared" si="191"/>
        <v>26545</v>
      </c>
      <c r="D493" s="73">
        <f t="shared" si="192"/>
        <v>21222</v>
      </c>
      <c r="E493" s="73">
        <f t="shared" si="193"/>
        <v>19962</v>
      </c>
      <c r="F493" s="73">
        <f t="shared" si="194"/>
        <v>14232</v>
      </c>
      <c r="G493" s="73">
        <f t="shared" si="195"/>
        <v>11945</v>
      </c>
      <c r="H493" s="73">
        <f t="shared" si="196"/>
        <v>8885</v>
      </c>
      <c r="J493" s="175">
        <v>26545</v>
      </c>
      <c r="K493" s="130">
        <v>21222</v>
      </c>
      <c r="L493" s="130">
        <v>19962</v>
      </c>
      <c r="M493" s="130">
        <v>14232</v>
      </c>
      <c r="N493" s="130">
        <v>11945</v>
      </c>
      <c r="O493" s="176">
        <v>8885</v>
      </c>
      <c r="P493" s="27"/>
      <c r="Q493" s="175">
        <f t="shared" si="197"/>
        <v>26545</v>
      </c>
      <c r="R493" s="130">
        <f t="shared" si="198"/>
        <v>21222</v>
      </c>
      <c r="S493" s="130">
        <f t="shared" si="199"/>
        <v>19962</v>
      </c>
      <c r="T493" s="130">
        <f t="shared" si="200"/>
        <v>14232</v>
      </c>
      <c r="U493" s="130">
        <f t="shared" si="201"/>
        <v>11945</v>
      </c>
      <c r="V493" s="176">
        <f t="shared" si="202"/>
        <v>8885</v>
      </c>
    </row>
    <row r="494" spans="1:22" ht="14" hidden="1" x14ac:dyDescent="0.15">
      <c r="A494" s="25">
        <v>71</v>
      </c>
      <c r="B494" s="26"/>
      <c r="C494" s="73">
        <f t="shared" si="191"/>
        <v>29868</v>
      </c>
      <c r="D494" s="73">
        <f t="shared" si="192"/>
        <v>23868</v>
      </c>
      <c r="E494" s="73">
        <f t="shared" si="193"/>
        <v>22490</v>
      </c>
      <c r="F494" s="73">
        <f t="shared" si="194"/>
        <v>16014</v>
      </c>
      <c r="G494" s="73">
        <f t="shared" si="195"/>
        <v>13444</v>
      </c>
      <c r="H494" s="73">
        <f t="shared" si="196"/>
        <v>9990</v>
      </c>
      <c r="J494" s="175">
        <v>29868</v>
      </c>
      <c r="K494" s="130">
        <v>23868</v>
      </c>
      <c r="L494" s="130">
        <v>22490</v>
      </c>
      <c r="M494" s="130">
        <v>16014</v>
      </c>
      <c r="N494" s="130">
        <v>13444</v>
      </c>
      <c r="O494" s="176">
        <v>9990</v>
      </c>
      <c r="P494" s="27"/>
      <c r="Q494" s="175">
        <f t="shared" si="197"/>
        <v>29868</v>
      </c>
      <c r="R494" s="130">
        <f t="shared" si="198"/>
        <v>23868</v>
      </c>
      <c r="S494" s="130">
        <f t="shared" si="199"/>
        <v>22490</v>
      </c>
      <c r="T494" s="130">
        <f t="shared" si="200"/>
        <v>16014</v>
      </c>
      <c r="U494" s="130">
        <f t="shared" si="201"/>
        <v>13444</v>
      </c>
      <c r="V494" s="176">
        <f t="shared" si="202"/>
        <v>9990</v>
      </c>
    </row>
    <row r="495" spans="1:22" ht="14" hidden="1" x14ac:dyDescent="0.15">
      <c r="A495" s="25">
        <v>72</v>
      </c>
      <c r="B495" s="26"/>
      <c r="C495" s="73">
        <f t="shared" si="191"/>
        <v>33191</v>
      </c>
      <c r="D495" s="73">
        <f t="shared" si="192"/>
        <v>26530</v>
      </c>
      <c r="E495" s="73">
        <f t="shared" si="193"/>
        <v>25027</v>
      </c>
      <c r="F495" s="73">
        <f t="shared" si="194"/>
        <v>17799</v>
      </c>
      <c r="G495" s="73">
        <f t="shared" si="195"/>
        <v>14943</v>
      </c>
      <c r="H495" s="73">
        <f t="shared" si="196"/>
        <v>11110</v>
      </c>
      <c r="J495" s="175">
        <v>33191</v>
      </c>
      <c r="K495" s="130">
        <v>26530</v>
      </c>
      <c r="L495" s="130">
        <v>25027</v>
      </c>
      <c r="M495" s="130">
        <v>17799</v>
      </c>
      <c r="N495" s="130">
        <v>14943</v>
      </c>
      <c r="O495" s="176">
        <v>11110</v>
      </c>
      <c r="P495" s="27"/>
      <c r="Q495" s="175">
        <f t="shared" si="197"/>
        <v>33191</v>
      </c>
      <c r="R495" s="130">
        <f t="shared" si="198"/>
        <v>26530</v>
      </c>
      <c r="S495" s="130">
        <f t="shared" si="199"/>
        <v>25027</v>
      </c>
      <c r="T495" s="130">
        <f t="shared" si="200"/>
        <v>17799</v>
      </c>
      <c r="U495" s="130">
        <f t="shared" si="201"/>
        <v>14943</v>
      </c>
      <c r="V495" s="176">
        <f t="shared" si="202"/>
        <v>11110</v>
      </c>
    </row>
    <row r="496" spans="1:22" ht="14" hidden="1" x14ac:dyDescent="0.15">
      <c r="A496" s="25">
        <v>73</v>
      </c>
      <c r="B496" s="26"/>
      <c r="C496" s="73">
        <f t="shared" si="191"/>
        <v>36520</v>
      </c>
      <c r="D496" s="73">
        <f t="shared" si="192"/>
        <v>29193</v>
      </c>
      <c r="E496" s="73">
        <f t="shared" si="193"/>
        <v>27546</v>
      </c>
      <c r="F496" s="73">
        <f t="shared" si="194"/>
        <v>19576</v>
      </c>
      <c r="G496" s="73">
        <f t="shared" si="195"/>
        <v>16443</v>
      </c>
      <c r="H496" s="73">
        <f t="shared" si="196"/>
        <v>12227</v>
      </c>
      <c r="J496" s="175">
        <v>36520</v>
      </c>
      <c r="K496" s="130">
        <v>29193</v>
      </c>
      <c r="L496" s="130">
        <v>27546</v>
      </c>
      <c r="M496" s="130">
        <v>19576</v>
      </c>
      <c r="N496" s="130">
        <v>16443</v>
      </c>
      <c r="O496" s="176">
        <v>12227</v>
      </c>
      <c r="P496" s="27"/>
      <c r="Q496" s="175">
        <f t="shared" si="197"/>
        <v>36520</v>
      </c>
      <c r="R496" s="130">
        <f t="shared" si="198"/>
        <v>29193</v>
      </c>
      <c r="S496" s="130">
        <f t="shared" si="199"/>
        <v>27546</v>
      </c>
      <c r="T496" s="130">
        <f t="shared" si="200"/>
        <v>19576</v>
      </c>
      <c r="U496" s="130">
        <f t="shared" si="201"/>
        <v>16443</v>
      </c>
      <c r="V496" s="176">
        <f t="shared" si="202"/>
        <v>12227</v>
      </c>
    </row>
    <row r="497" spans="1:22" ht="14" hidden="1" x14ac:dyDescent="0.15">
      <c r="A497" s="25">
        <v>74</v>
      </c>
      <c r="B497" s="26"/>
      <c r="C497" s="73">
        <f t="shared" si="191"/>
        <v>39842</v>
      </c>
      <c r="D497" s="73">
        <f t="shared" si="192"/>
        <v>31852</v>
      </c>
      <c r="E497" s="73">
        <f t="shared" si="193"/>
        <v>30080</v>
      </c>
      <c r="F497" s="73">
        <f t="shared" si="194"/>
        <v>21366</v>
      </c>
      <c r="G497" s="73">
        <f t="shared" si="195"/>
        <v>17946</v>
      </c>
      <c r="H497" s="73">
        <f t="shared" si="196"/>
        <v>13341</v>
      </c>
      <c r="J497" s="175">
        <v>39842</v>
      </c>
      <c r="K497" s="130">
        <v>31852</v>
      </c>
      <c r="L497" s="130">
        <v>30080</v>
      </c>
      <c r="M497" s="130">
        <v>21366</v>
      </c>
      <c r="N497" s="130">
        <v>17946</v>
      </c>
      <c r="O497" s="176">
        <v>13341</v>
      </c>
      <c r="P497" s="27"/>
      <c r="Q497" s="175">
        <f t="shared" si="197"/>
        <v>39842</v>
      </c>
      <c r="R497" s="130">
        <f t="shared" si="198"/>
        <v>31852</v>
      </c>
      <c r="S497" s="130">
        <f t="shared" si="199"/>
        <v>30080</v>
      </c>
      <c r="T497" s="130">
        <f t="shared" si="200"/>
        <v>21366</v>
      </c>
      <c r="U497" s="130">
        <f t="shared" si="201"/>
        <v>17946</v>
      </c>
      <c r="V497" s="176">
        <f t="shared" si="202"/>
        <v>13341</v>
      </c>
    </row>
    <row r="498" spans="1:22" ht="14" hidden="1" x14ac:dyDescent="0.15">
      <c r="A498" s="25">
        <v>75</v>
      </c>
      <c r="B498" s="26" t="s">
        <v>12</v>
      </c>
      <c r="C498" s="73">
        <f t="shared" si="191"/>
        <v>43522</v>
      </c>
      <c r="D498" s="73">
        <f t="shared" si="192"/>
        <v>34707</v>
      </c>
      <c r="E498" s="73">
        <f t="shared" si="193"/>
        <v>33005</v>
      </c>
      <c r="F498" s="73">
        <f t="shared" si="194"/>
        <v>23360</v>
      </c>
      <c r="G498" s="73">
        <f t="shared" si="195"/>
        <v>19619</v>
      </c>
      <c r="H498" s="73">
        <f t="shared" si="196"/>
        <v>14577</v>
      </c>
      <c r="J498" s="175">
        <v>43522</v>
      </c>
      <c r="K498" s="130">
        <v>34707</v>
      </c>
      <c r="L498" s="130">
        <v>33005</v>
      </c>
      <c r="M498" s="130">
        <v>23360</v>
      </c>
      <c r="N498" s="130">
        <v>19619</v>
      </c>
      <c r="O498" s="176">
        <v>14577</v>
      </c>
      <c r="P498" s="27"/>
      <c r="Q498" s="175">
        <f t="shared" si="197"/>
        <v>43522</v>
      </c>
      <c r="R498" s="130">
        <f t="shared" si="198"/>
        <v>34707</v>
      </c>
      <c r="S498" s="130">
        <f t="shared" si="199"/>
        <v>33005</v>
      </c>
      <c r="T498" s="130">
        <f t="shared" si="200"/>
        <v>23360</v>
      </c>
      <c r="U498" s="130">
        <f t="shared" si="201"/>
        <v>19619</v>
      </c>
      <c r="V498" s="176">
        <f t="shared" si="202"/>
        <v>14577</v>
      </c>
    </row>
    <row r="499" spans="1:22" ht="14" hidden="1" x14ac:dyDescent="0.15">
      <c r="A499" s="25">
        <v>1</v>
      </c>
      <c r="B499" s="26" t="s">
        <v>13</v>
      </c>
      <c r="C499" s="73">
        <f t="shared" si="191"/>
        <v>2259</v>
      </c>
      <c r="D499" s="73">
        <f t="shared" si="192"/>
        <v>2027</v>
      </c>
      <c r="E499" s="73">
        <f t="shared" si="193"/>
        <v>1217</v>
      </c>
      <c r="F499" s="73">
        <f t="shared" si="194"/>
        <v>1040</v>
      </c>
      <c r="G499" s="73">
        <f t="shared" si="195"/>
        <v>869</v>
      </c>
      <c r="H499" s="73">
        <f t="shared" si="196"/>
        <v>641</v>
      </c>
      <c r="J499" s="175">
        <v>2259</v>
      </c>
      <c r="K499" s="130">
        <v>2027</v>
      </c>
      <c r="L499" s="130">
        <v>1217</v>
      </c>
      <c r="M499" s="130">
        <v>1040</v>
      </c>
      <c r="N499" s="130">
        <v>869</v>
      </c>
      <c r="O499" s="176">
        <v>641</v>
      </c>
      <c r="P499" s="27"/>
      <c r="Q499" s="175">
        <f>J499*$P$4</f>
        <v>2259</v>
      </c>
      <c r="R499" s="175">
        <f t="shared" ref="R499:V499" si="203">K499*$P$4</f>
        <v>2027</v>
      </c>
      <c r="S499" s="175">
        <f t="shared" si="203"/>
        <v>1217</v>
      </c>
      <c r="T499" s="175">
        <f t="shared" si="203"/>
        <v>1040</v>
      </c>
      <c r="U499" s="175">
        <f t="shared" si="203"/>
        <v>869</v>
      </c>
      <c r="V499" s="175">
        <f t="shared" si="203"/>
        <v>641</v>
      </c>
    </row>
    <row r="500" spans="1:22" ht="14" hidden="1" x14ac:dyDescent="0.15">
      <c r="A500" s="25">
        <v>2</v>
      </c>
      <c r="B500" s="26" t="s">
        <v>1</v>
      </c>
      <c r="C500" s="73">
        <f t="shared" si="191"/>
        <v>3705</v>
      </c>
      <c r="D500" s="73">
        <f t="shared" si="192"/>
        <v>3426</v>
      </c>
      <c r="E500" s="73">
        <f t="shared" si="193"/>
        <v>1816</v>
      </c>
      <c r="F500" s="73">
        <f t="shared" si="194"/>
        <v>1630</v>
      </c>
      <c r="G500" s="73">
        <f t="shared" si="195"/>
        <v>1360</v>
      </c>
      <c r="H500" s="73">
        <f t="shared" si="196"/>
        <v>1022</v>
      </c>
      <c r="J500" s="175">
        <v>3705</v>
      </c>
      <c r="K500" s="130">
        <v>3426</v>
      </c>
      <c r="L500" s="130">
        <v>1816</v>
      </c>
      <c r="M500" s="130">
        <v>1630</v>
      </c>
      <c r="N500" s="130">
        <v>1360</v>
      </c>
      <c r="O500" s="176">
        <v>1022</v>
      </c>
      <c r="P500" s="27"/>
      <c r="Q500" s="175">
        <f t="shared" ref="Q500:Q501" si="204">J500*$P$4</f>
        <v>3705</v>
      </c>
      <c r="R500" s="175">
        <f t="shared" ref="R500:R501" si="205">K500*$P$4</f>
        <v>3426</v>
      </c>
      <c r="S500" s="175">
        <f t="shared" ref="S500:S501" si="206">L500*$P$4</f>
        <v>1816</v>
      </c>
      <c r="T500" s="175">
        <f t="shared" ref="T500:T501" si="207">M500*$P$4</f>
        <v>1630</v>
      </c>
      <c r="U500" s="175">
        <f t="shared" ref="U500:U501" si="208">N500*$P$4</f>
        <v>1360</v>
      </c>
      <c r="V500" s="175">
        <f t="shared" ref="V500:V501" si="209">O500*$P$4</f>
        <v>1022</v>
      </c>
    </row>
    <row r="501" spans="1:22" ht="14" hidden="1" x14ac:dyDescent="0.15">
      <c r="A501" s="25">
        <v>3</v>
      </c>
      <c r="B501" s="26" t="s">
        <v>14</v>
      </c>
      <c r="C501" s="73">
        <f t="shared" si="191"/>
        <v>5416</v>
      </c>
      <c r="D501" s="73">
        <f t="shared" si="192"/>
        <v>5025</v>
      </c>
      <c r="E501" s="73">
        <f t="shared" si="193"/>
        <v>2610</v>
      </c>
      <c r="F501" s="73">
        <f t="shared" si="194"/>
        <v>2361</v>
      </c>
      <c r="G501" s="73">
        <f t="shared" si="195"/>
        <v>1978</v>
      </c>
      <c r="H501" s="73">
        <f t="shared" si="196"/>
        <v>1469</v>
      </c>
      <c r="J501" s="177">
        <v>5416</v>
      </c>
      <c r="K501" s="178">
        <v>5025</v>
      </c>
      <c r="L501" s="178">
        <v>2610</v>
      </c>
      <c r="M501" s="178">
        <v>2361</v>
      </c>
      <c r="N501" s="178">
        <v>1978</v>
      </c>
      <c r="O501" s="179">
        <v>1469</v>
      </c>
      <c r="P501" s="27"/>
      <c r="Q501" s="175">
        <f t="shared" si="204"/>
        <v>5416</v>
      </c>
      <c r="R501" s="175">
        <f t="shared" si="205"/>
        <v>5025</v>
      </c>
      <c r="S501" s="175">
        <f t="shared" si="206"/>
        <v>2610</v>
      </c>
      <c r="T501" s="175">
        <f t="shared" si="207"/>
        <v>2361</v>
      </c>
      <c r="U501" s="175">
        <f t="shared" si="208"/>
        <v>1978</v>
      </c>
      <c r="V501" s="175">
        <f t="shared" si="209"/>
        <v>1469</v>
      </c>
    </row>
    <row r="502" spans="1:22" hidden="1" x14ac:dyDescent="0.15">
      <c r="A502" s="25">
        <v>1</v>
      </c>
      <c r="B502" s="26" t="s">
        <v>3</v>
      </c>
      <c r="C502" s="28">
        <v>258.61500000000001</v>
      </c>
      <c r="D502" s="28">
        <v>258.61500000000001</v>
      </c>
      <c r="E502" s="28">
        <v>258.61500000000001</v>
      </c>
      <c r="F502" s="28">
        <v>258.61500000000001</v>
      </c>
      <c r="G502" s="28">
        <v>258.61500000000001</v>
      </c>
      <c r="H502" s="29">
        <v>258.61500000000001</v>
      </c>
      <c r="J502" s="27"/>
      <c r="K502" s="27"/>
      <c r="L502" s="27"/>
      <c r="M502" s="27"/>
      <c r="N502" s="27"/>
      <c r="O502" s="27"/>
    </row>
    <row r="503" spans="1:22" hidden="1" x14ac:dyDescent="0.15">
      <c r="A503" s="25">
        <v>1</v>
      </c>
      <c r="B503" s="26" t="s">
        <v>2</v>
      </c>
      <c r="C503" s="28">
        <v>344.82</v>
      </c>
      <c r="D503" s="28">
        <v>344.82</v>
      </c>
      <c r="E503" s="28">
        <v>344.82</v>
      </c>
      <c r="F503" s="28">
        <v>344.82</v>
      </c>
      <c r="G503" s="28">
        <v>344.82</v>
      </c>
      <c r="H503" s="29">
        <v>344.82</v>
      </c>
      <c r="J503" s="27"/>
      <c r="K503" s="27"/>
      <c r="L503" s="27"/>
      <c r="M503" s="27"/>
      <c r="N503" s="27"/>
      <c r="O503" s="27"/>
    </row>
    <row r="504" spans="1:22" hidden="1" x14ac:dyDescent="0.15">
      <c r="A504" s="25"/>
      <c r="H504" s="30"/>
    </row>
    <row r="505" spans="1:22" ht="18" hidden="1" x14ac:dyDescent="0.2">
      <c r="A505" s="280" t="s">
        <v>34</v>
      </c>
      <c r="B505" s="281"/>
      <c r="C505" s="281"/>
      <c r="D505" s="281"/>
      <c r="E505" s="281"/>
      <c r="F505" s="281"/>
      <c r="G505" s="281"/>
      <c r="H505" s="282"/>
    </row>
    <row r="506" spans="1:22" hidden="1" x14ac:dyDescent="0.15">
      <c r="A506" s="283" t="s">
        <v>0</v>
      </c>
      <c r="B506" s="284"/>
      <c r="C506" s="284"/>
      <c r="D506" s="284"/>
      <c r="E506" s="284"/>
      <c r="F506" s="284"/>
      <c r="G506" s="284"/>
      <c r="H506" s="22"/>
    </row>
    <row r="507" spans="1:22" hidden="1" x14ac:dyDescent="0.15">
      <c r="A507" s="25" t="s">
        <v>4</v>
      </c>
      <c r="B507" s="16" t="s">
        <v>4</v>
      </c>
      <c r="C507" s="21" t="s">
        <v>79</v>
      </c>
      <c r="D507" s="21" t="s">
        <v>80</v>
      </c>
      <c r="E507" s="21" t="s">
        <v>81</v>
      </c>
      <c r="F507" s="21" t="s">
        <v>82</v>
      </c>
      <c r="G507" s="21" t="s">
        <v>83</v>
      </c>
      <c r="H507" s="22" t="s">
        <v>84</v>
      </c>
    </row>
    <row r="508" spans="1:22" hidden="1" x14ac:dyDescent="0.15">
      <c r="A508" s="25">
        <v>18</v>
      </c>
      <c r="B508" s="26" t="s">
        <v>147</v>
      </c>
      <c r="C508" s="28">
        <f>C475*$L$2</f>
        <v>2644.7000000000003</v>
      </c>
      <c r="D508" s="28">
        <f t="shared" ref="D508:H508" si="210">D475*$L$2</f>
        <v>2231.83</v>
      </c>
      <c r="E508" s="28">
        <f t="shared" si="210"/>
        <v>1684.3400000000001</v>
      </c>
      <c r="F508" s="28">
        <f t="shared" si="210"/>
        <v>1363.16</v>
      </c>
      <c r="G508" s="28">
        <f t="shared" si="210"/>
        <v>1146.92</v>
      </c>
      <c r="H508" s="28">
        <f t="shared" si="210"/>
        <v>869.73</v>
      </c>
      <c r="O508" s="27"/>
      <c r="P508" s="27"/>
      <c r="Q508" s="27"/>
      <c r="R508" s="27"/>
      <c r="S508" s="27"/>
    </row>
    <row r="509" spans="1:22" hidden="1" x14ac:dyDescent="0.15">
      <c r="A509" s="25">
        <v>25</v>
      </c>
      <c r="B509" s="26" t="s">
        <v>5</v>
      </c>
      <c r="C509" s="28">
        <f t="shared" ref="C509:H534" si="211">C476*$L$2</f>
        <v>2931.96</v>
      </c>
      <c r="D509" s="28">
        <f t="shared" si="211"/>
        <v>2464.5</v>
      </c>
      <c r="E509" s="28">
        <f t="shared" si="211"/>
        <v>1906.94</v>
      </c>
      <c r="F509" s="28">
        <f t="shared" si="211"/>
        <v>1518.45</v>
      </c>
      <c r="G509" s="28">
        <f t="shared" si="211"/>
        <v>1281.01</v>
      </c>
      <c r="H509" s="28">
        <f t="shared" si="211"/>
        <v>969.90000000000009</v>
      </c>
      <c r="O509" s="27"/>
      <c r="P509" s="27"/>
      <c r="Q509" s="27"/>
      <c r="R509" s="27"/>
      <c r="S509" s="27"/>
    </row>
    <row r="510" spans="1:22" hidden="1" x14ac:dyDescent="0.15">
      <c r="A510" s="25">
        <v>30</v>
      </c>
      <c r="B510" s="26" t="s">
        <v>6</v>
      </c>
      <c r="C510" s="28">
        <f t="shared" si="211"/>
        <v>3383.52</v>
      </c>
      <c r="D510" s="28">
        <f t="shared" si="211"/>
        <v>2820.13</v>
      </c>
      <c r="E510" s="28">
        <f t="shared" si="211"/>
        <v>2260.98</v>
      </c>
      <c r="F510" s="28">
        <f t="shared" si="211"/>
        <v>1760.66</v>
      </c>
      <c r="G510" s="28">
        <f t="shared" si="211"/>
        <v>1482.94</v>
      </c>
      <c r="H510" s="28">
        <f t="shared" si="211"/>
        <v>1118.3</v>
      </c>
      <c r="O510" s="27"/>
      <c r="P510" s="27"/>
      <c r="Q510" s="27"/>
      <c r="R510" s="27"/>
      <c r="S510" s="27"/>
    </row>
    <row r="511" spans="1:22" hidden="1" x14ac:dyDescent="0.15">
      <c r="A511" s="25">
        <v>35</v>
      </c>
      <c r="B511" s="26" t="s">
        <v>7</v>
      </c>
      <c r="C511" s="28">
        <f t="shared" si="211"/>
        <v>3747.63</v>
      </c>
      <c r="D511" s="28">
        <f t="shared" si="211"/>
        <v>3107.92</v>
      </c>
      <c r="E511" s="28">
        <f t="shared" si="211"/>
        <v>2543.4700000000003</v>
      </c>
      <c r="F511" s="28">
        <f t="shared" si="211"/>
        <v>1957.2900000000002</v>
      </c>
      <c r="G511" s="28">
        <f t="shared" si="211"/>
        <v>1647.24</v>
      </c>
      <c r="H511" s="28">
        <f t="shared" si="211"/>
        <v>1242.8500000000001</v>
      </c>
      <c r="O511" s="27"/>
      <c r="P511" s="27"/>
      <c r="Q511" s="27"/>
      <c r="R511" s="27"/>
      <c r="S511" s="27"/>
    </row>
    <row r="512" spans="1:22" hidden="1" x14ac:dyDescent="0.15">
      <c r="A512" s="25">
        <v>40</v>
      </c>
      <c r="B512" s="26" t="s">
        <v>8</v>
      </c>
      <c r="C512" s="28">
        <f t="shared" si="211"/>
        <v>4364.0200000000004</v>
      </c>
      <c r="D512" s="28">
        <f t="shared" si="211"/>
        <v>3599.76</v>
      </c>
      <c r="E512" s="28">
        <f t="shared" si="211"/>
        <v>3013.05</v>
      </c>
      <c r="F512" s="28">
        <f t="shared" si="211"/>
        <v>2285.36</v>
      </c>
      <c r="G512" s="28">
        <f t="shared" si="211"/>
        <v>1924.96</v>
      </c>
      <c r="H512" s="28">
        <f t="shared" si="211"/>
        <v>1451.14</v>
      </c>
      <c r="O512" s="27"/>
      <c r="P512" s="27"/>
      <c r="Q512" s="27"/>
      <c r="R512" s="27"/>
      <c r="S512" s="27"/>
    </row>
    <row r="513" spans="1:19" hidden="1" x14ac:dyDescent="0.15">
      <c r="A513" s="25">
        <v>45</v>
      </c>
      <c r="B513" s="26" t="s">
        <v>9</v>
      </c>
      <c r="C513" s="28">
        <f t="shared" si="211"/>
        <v>5061.5</v>
      </c>
      <c r="D513" s="28">
        <f t="shared" si="211"/>
        <v>4145.13</v>
      </c>
      <c r="E513" s="28">
        <f t="shared" si="211"/>
        <v>3548.88</v>
      </c>
      <c r="F513" s="28">
        <f t="shared" si="211"/>
        <v>2658.48</v>
      </c>
      <c r="G513" s="28">
        <f t="shared" si="211"/>
        <v>2238.7200000000003</v>
      </c>
      <c r="H513" s="28">
        <f t="shared" si="211"/>
        <v>1683.28</v>
      </c>
      <c r="O513" s="27"/>
      <c r="P513" s="27"/>
      <c r="Q513" s="27"/>
      <c r="R513" s="27"/>
      <c r="S513" s="27"/>
    </row>
    <row r="514" spans="1:19" hidden="1" x14ac:dyDescent="0.15">
      <c r="A514" s="25">
        <v>50</v>
      </c>
      <c r="B514" s="26" t="s">
        <v>10</v>
      </c>
      <c r="C514" s="28">
        <f t="shared" si="211"/>
        <v>5707.5700000000006</v>
      </c>
      <c r="D514" s="28">
        <f t="shared" si="211"/>
        <v>4666.12</v>
      </c>
      <c r="E514" s="28">
        <f t="shared" si="211"/>
        <v>4040.7200000000003</v>
      </c>
      <c r="F514" s="28">
        <f t="shared" si="211"/>
        <v>3011.46</v>
      </c>
      <c r="G514" s="28">
        <f t="shared" si="211"/>
        <v>2535.52</v>
      </c>
      <c r="H514" s="28">
        <f t="shared" si="211"/>
        <v>1899.52</v>
      </c>
      <c r="O514" s="27"/>
      <c r="P514" s="27"/>
      <c r="Q514" s="27"/>
      <c r="R514" s="27"/>
      <c r="S514" s="27"/>
    </row>
    <row r="515" spans="1:19" hidden="1" x14ac:dyDescent="0.15">
      <c r="A515" s="25">
        <v>55</v>
      </c>
      <c r="B515" s="26" t="s">
        <v>11</v>
      </c>
      <c r="C515" s="28">
        <f t="shared" si="211"/>
        <v>6741.6</v>
      </c>
      <c r="D515" s="28">
        <f t="shared" si="211"/>
        <v>5486.0300000000007</v>
      </c>
      <c r="E515" s="28">
        <f t="shared" si="211"/>
        <v>4847.38</v>
      </c>
      <c r="F515" s="28">
        <f t="shared" si="211"/>
        <v>3567.4300000000003</v>
      </c>
      <c r="G515" s="28">
        <f t="shared" si="211"/>
        <v>3002.98</v>
      </c>
      <c r="H515" s="28">
        <f t="shared" si="211"/>
        <v>2249.3200000000002</v>
      </c>
      <c r="O515" s="27"/>
      <c r="P515" s="27"/>
      <c r="Q515" s="27"/>
      <c r="R515" s="27"/>
      <c r="S515" s="27"/>
    </row>
    <row r="516" spans="1:19" hidden="1" x14ac:dyDescent="0.15">
      <c r="A516" s="25">
        <v>60</v>
      </c>
      <c r="B516" s="26"/>
      <c r="C516" s="28">
        <f t="shared" si="211"/>
        <v>7105.18</v>
      </c>
      <c r="D516" s="28">
        <f t="shared" si="211"/>
        <v>5742.02</v>
      </c>
      <c r="E516" s="28">
        <f t="shared" si="211"/>
        <v>5181.8100000000004</v>
      </c>
      <c r="F516" s="28">
        <f t="shared" si="211"/>
        <v>3781.55</v>
      </c>
      <c r="G516" s="28">
        <f t="shared" si="211"/>
        <v>3173.6400000000003</v>
      </c>
      <c r="H516" s="28">
        <f t="shared" si="211"/>
        <v>2376.52</v>
      </c>
      <c r="O516" s="27"/>
      <c r="P516" s="27"/>
      <c r="Q516" s="27"/>
      <c r="R516" s="27"/>
      <c r="S516" s="27"/>
    </row>
    <row r="517" spans="1:19" hidden="1" x14ac:dyDescent="0.15">
      <c r="A517" s="25">
        <v>61</v>
      </c>
      <c r="B517" s="26"/>
      <c r="C517" s="28">
        <f t="shared" si="211"/>
        <v>8121.72</v>
      </c>
      <c r="D517" s="28">
        <f t="shared" si="211"/>
        <v>6562.46</v>
      </c>
      <c r="E517" s="28">
        <f t="shared" si="211"/>
        <v>5938.6500000000005</v>
      </c>
      <c r="F517" s="28">
        <f t="shared" si="211"/>
        <v>4318.4400000000005</v>
      </c>
      <c r="G517" s="28">
        <f t="shared" si="211"/>
        <v>3630.5</v>
      </c>
      <c r="H517" s="28">
        <f t="shared" si="211"/>
        <v>2718.9</v>
      </c>
      <c r="O517" s="27"/>
      <c r="P517" s="27"/>
      <c r="Q517" s="27"/>
      <c r="R517" s="27"/>
      <c r="S517" s="27"/>
    </row>
    <row r="518" spans="1:19" hidden="1" x14ac:dyDescent="0.15">
      <c r="A518" s="25">
        <v>62</v>
      </c>
      <c r="B518" s="26"/>
      <c r="C518" s="28">
        <f t="shared" si="211"/>
        <v>9030.1400000000012</v>
      </c>
      <c r="D518" s="28">
        <f t="shared" si="211"/>
        <v>7293.33</v>
      </c>
      <c r="E518" s="28">
        <f t="shared" si="211"/>
        <v>6615.46</v>
      </c>
      <c r="F518" s="28">
        <f t="shared" si="211"/>
        <v>4803.92</v>
      </c>
      <c r="G518" s="28">
        <f t="shared" si="211"/>
        <v>4040.7200000000003</v>
      </c>
      <c r="H518" s="28">
        <f t="shared" si="211"/>
        <v>3024.71</v>
      </c>
      <c r="O518" s="27"/>
      <c r="P518" s="27"/>
      <c r="Q518" s="27"/>
      <c r="R518" s="27"/>
      <c r="S518" s="27"/>
    </row>
    <row r="519" spans="1:19" hidden="1" x14ac:dyDescent="0.15">
      <c r="A519" s="25">
        <v>63</v>
      </c>
      <c r="B519" s="26"/>
      <c r="C519" s="28">
        <f t="shared" si="211"/>
        <v>9936.9700000000012</v>
      </c>
      <c r="D519" s="28">
        <f t="shared" si="211"/>
        <v>8028.97</v>
      </c>
      <c r="E519" s="28">
        <f t="shared" si="211"/>
        <v>7286.97</v>
      </c>
      <c r="F519" s="28">
        <f t="shared" si="211"/>
        <v>5284.63</v>
      </c>
      <c r="G519" s="28">
        <f t="shared" si="211"/>
        <v>4445.6400000000003</v>
      </c>
      <c r="H519" s="28">
        <f t="shared" si="211"/>
        <v>3326.81</v>
      </c>
      <c r="O519" s="27"/>
      <c r="P519" s="27"/>
      <c r="Q519" s="27"/>
      <c r="R519" s="27"/>
      <c r="S519" s="27"/>
    </row>
    <row r="520" spans="1:19" hidden="1" x14ac:dyDescent="0.15">
      <c r="A520" s="25">
        <v>64</v>
      </c>
      <c r="B520" s="26"/>
      <c r="C520" s="28">
        <f t="shared" si="211"/>
        <v>10843.27</v>
      </c>
      <c r="D520" s="28">
        <f t="shared" si="211"/>
        <v>8759.3100000000013</v>
      </c>
      <c r="E520" s="28">
        <f t="shared" si="211"/>
        <v>7961.13</v>
      </c>
      <c r="F520" s="28">
        <f t="shared" si="211"/>
        <v>5770.1100000000006</v>
      </c>
      <c r="G520" s="28">
        <f t="shared" si="211"/>
        <v>4854.2700000000004</v>
      </c>
      <c r="H520" s="28">
        <f t="shared" si="211"/>
        <v>3634.7400000000002</v>
      </c>
      <c r="O520" s="27"/>
      <c r="P520" s="27"/>
      <c r="Q520" s="27"/>
      <c r="R520" s="27"/>
      <c r="S520" s="27"/>
    </row>
    <row r="521" spans="1:19" hidden="1" x14ac:dyDescent="0.15">
      <c r="A521" s="25">
        <v>65</v>
      </c>
      <c r="B521" s="26"/>
      <c r="C521" s="28">
        <f t="shared" si="211"/>
        <v>10885.67</v>
      </c>
      <c r="D521" s="28">
        <f t="shared" si="211"/>
        <v>8769.91</v>
      </c>
      <c r="E521" s="28">
        <f t="shared" si="211"/>
        <v>8039.5700000000006</v>
      </c>
      <c r="F521" s="28">
        <f t="shared" si="211"/>
        <v>5800.85</v>
      </c>
      <c r="G521" s="28">
        <f t="shared" si="211"/>
        <v>4879.18</v>
      </c>
      <c r="H521" s="28">
        <f t="shared" si="211"/>
        <v>3651.7000000000003</v>
      </c>
      <c r="O521" s="27"/>
      <c r="P521" s="27"/>
      <c r="Q521" s="27"/>
      <c r="R521" s="27"/>
      <c r="S521" s="27"/>
    </row>
    <row r="522" spans="1:19" hidden="1" x14ac:dyDescent="0.15">
      <c r="A522" s="25">
        <v>66</v>
      </c>
      <c r="B522" s="26"/>
      <c r="C522" s="28">
        <f t="shared" si="211"/>
        <v>10929.66</v>
      </c>
      <c r="D522" s="28">
        <f t="shared" si="211"/>
        <v>8776.8000000000011</v>
      </c>
      <c r="E522" s="28">
        <f t="shared" si="211"/>
        <v>8115.89</v>
      </c>
      <c r="F522" s="28">
        <f t="shared" si="211"/>
        <v>5834.77</v>
      </c>
      <c r="G522" s="28">
        <f t="shared" si="211"/>
        <v>4903.0300000000007</v>
      </c>
      <c r="H522" s="28">
        <f t="shared" si="211"/>
        <v>3661.77</v>
      </c>
      <c r="O522" s="27"/>
      <c r="P522" s="27"/>
      <c r="Q522" s="27"/>
      <c r="R522" s="27"/>
      <c r="S522" s="27"/>
    </row>
    <row r="523" spans="1:19" hidden="1" x14ac:dyDescent="0.15">
      <c r="A523" s="25">
        <v>67</v>
      </c>
      <c r="B523" s="26"/>
      <c r="C523" s="28">
        <f t="shared" si="211"/>
        <v>12145.480000000001</v>
      </c>
      <c r="D523" s="28">
        <f t="shared" si="211"/>
        <v>9757.3000000000011</v>
      </c>
      <c r="E523" s="28">
        <f t="shared" si="211"/>
        <v>9034.380000000001</v>
      </c>
      <c r="F523" s="28">
        <f t="shared" si="211"/>
        <v>6487.2000000000007</v>
      </c>
      <c r="G523" s="28">
        <f t="shared" si="211"/>
        <v>5449.9900000000007</v>
      </c>
      <c r="H523" s="28">
        <f t="shared" si="211"/>
        <v>4070.4</v>
      </c>
      <c r="O523" s="27"/>
      <c r="P523" s="27"/>
      <c r="Q523" s="27"/>
      <c r="R523" s="27"/>
      <c r="S523" s="27"/>
    </row>
    <row r="524" spans="1:19" hidden="1" x14ac:dyDescent="0.15">
      <c r="A524" s="25">
        <v>68</v>
      </c>
      <c r="B524" s="26"/>
      <c r="C524" s="28">
        <f t="shared" si="211"/>
        <v>13359.710000000001</v>
      </c>
      <c r="D524" s="28">
        <f t="shared" si="211"/>
        <v>10737.800000000001</v>
      </c>
      <c r="E524" s="28">
        <f t="shared" si="211"/>
        <v>9948.1</v>
      </c>
      <c r="F524" s="28">
        <f t="shared" si="211"/>
        <v>7139.63</v>
      </c>
      <c r="G524" s="28">
        <f t="shared" si="211"/>
        <v>5996.42</v>
      </c>
      <c r="H524" s="28">
        <f t="shared" si="211"/>
        <v>4478.5</v>
      </c>
      <c r="O524" s="27"/>
      <c r="P524" s="27"/>
      <c r="Q524" s="27"/>
      <c r="R524" s="27"/>
      <c r="S524" s="27"/>
    </row>
    <row r="525" spans="1:19" hidden="1" x14ac:dyDescent="0.15">
      <c r="A525" s="25">
        <v>69</v>
      </c>
      <c r="B525" s="26"/>
      <c r="C525" s="28">
        <f t="shared" si="211"/>
        <v>13971.33</v>
      </c>
      <c r="D525" s="28">
        <f t="shared" si="211"/>
        <v>11222.75</v>
      </c>
      <c r="E525" s="28">
        <f t="shared" si="211"/>
        <v>10408.140000000001</v>
      </c>
      <c r="F525" s="28">
        <f t="shared" si="211"/>
        <v>7466.1100000000006</v>
      </c>
      <c r="G525" s="28">
        <f t="shared" si="211"/>
        <v>6271.4900000000007</v>
      </c>
      <c r="H525" s="28">
        <f t="shared" si="211"/>
        <v>4685.2</v>
      </c>
      <c r="O525" s="27"/>
      <c r="P525" s="27"/>
      <c r="Q525" s="27"/>
      <c r="R525" s="27"/>
      <c r="S525" s="27"/>
    </row>
    <row r="526" spans="1:19" hidden="1" x14ac:dyDescent="0.15">
      <c r="A526" s="25">
        <v>70</v>
      </c>
      <c r="B526" s="26"/>
      <c r="C526" s="28">
        <f t="shared" si="211"/>
        <v>14068.85</v>
      </c>
      <c r="D526" s="28">
        <f t="shared" si="211"/>
        <v>11247.66</v>
      </c>
      <c r="E526" s="28">
        <f t="shared" si="211"/>
        <v>10579.86</v>
      </c>
      <c r="F526" s="28">
        <f t="shared" si="211"/>
        <v>7542.96</v>
      </c>
      <c r="G526" s="28">
        <f t="shared" si="211"/>
        <v>6330.85</v>
      </c>
      <c r="H526" s="28">
        <f t="shared" si="211"/>
        <v>4709.05</v>
      </c>
      <c r="O526" s="27"/>
      <c r="P526" s="27"/>
      <c r="Q526" s="27"/>
      <c r="R526" s="27"/>
      <c r="S526" s="27"/>
    </row>
    <row r="527" spans="1:19" hidden="1" x14ac:dyDescent="0.15">
      <c r="A527" s="25">
        <v>71</v>
      </c>
      <c r="B527" s="26"/>
      <c r="C527" s="28">
        <f t="shared" si="211"/>
        <v>15830.04</v>
      </c>
      <c r="D527" s="28">
        <f t="shared" si="211"/>
        <v>12650.04</v>
      </c>
      <c r="E527" s="28">
        <f t="shared" si="211"/>
        <v>11919.7</v>
      </c>
      <c r="F527" s="28">
        <f t="shared" si="211"/>
        <v>8487.42</v>
      </c>
      <c r="G527" s="28">
        <f t="shared" si="211"/>
        <v>7125.3200000000006</v>
      </c>
      <c r="H527" s="28">
        <f t="shared" si="211"/>
        <v>5294.7</v>
      </c>
      <c r="O527" s="27"/>
      <c r="P527" s="27"/>
      <c r="Q527" s="27"/>
      <c r="R527" s="27"/>
      <c r="S527" s="27"/>
    </row>
    <row r="528" spans="1:19" hidden="1" x14ac:dyDescent="0.15">
      <c r="A528" s="25">
        <v>72</v>
      </c>
      <c r="B528" s="26"/>
      <c r="C528" s="28">
        <f t="shared" si="211"/>
        <v>17591.23</v>
      </c>
      <c r="D528" s="28">
        <f t="shared" si="211"/>
        <v>14060.900000000001</v>
      </c>
      <c r="E528" s="28">
        <f t="shared" si="211"/>
        <v>13264.310000000001</v>
      </c>
      <c r="F528" s="28">
        <f t="shared" si="211"/>
        <v>9433.4700000000012</v>
      </c>
      <c r="G528" s="28">
        <f t="shared" si="211"/>
        <v>7919.79</v>
      </c>
      <c r="H528" s="28">
        <f t="shared" si="211"/>
        <v>5888.3</v>
      </c>
      <c r="O528" s="27"/>
      <c r="P528" s="27"/>
      <c r="Q528" s="27"/>
      <c r="R528" s="27"/>
      <c r="S528" s="27"/>
    </row>
    <row r="529" spans="1:38" hidden="1" x14ac:dyDescent="0.15">
      <c r="A529" s="25">
        <v>73</v>
      </c>
      <c r="B529" s="26"/>
      <c r="C529" s="28">
        <f t="shared" si="211"/>
        <v>19355.600000000002</v>
      </c>
      <c r="D529" s="28">
        <f t="shared" si="211"/>
        <v>15472.29</v>
      </c>
      <c r="E529" s="28">
        <f t="shared" si="211"/>
        <v>14599.380000000001</v>
      </c>
      <c r="F529" s="28">
        <f t="shared" si="211"/>
        <v>10375.280000000001</v>
      </c>
      <c r="G529" s="28">
        <f t="shared" si="211"/>
        <v>8714.7900000000009</v>
      </c>
      <c r="H529" s="28">
        <f t="shared" si="211"/>
        <v>6480.31</v>
      </c>
      <c r="O529" s="27"/>
      <c r="P529" s="27"/>
      <c r="Q529" s="27"/>
      <c r="R529" s="27"/>
      <c r="S529" s="27"/>
    </row>
    <row r="530" spans="1:38" hidden="1" x14ac:dyDescent="0.15">
      <c r="A530" s="25">
        <v>74</v>
      </c>
      <c r="B530" s="26"/>
      <c r="C530" s="28">
        <f t="shared" si="211"/>
        <v>21116.260000000002</v>
      </c>
      <c r="D530" s="28">
        <f t="shared" si="211"/>
        <v>16881.560000000001</v>
      </c>
      <c r="E530" s="28">
        <f t="shared" si="211"/>
        <v>15942.400000000001</v>
      </c>
      <c r="F530" s="28">
        <f t="shared" si="211"/>
        <v>11323.980000000001</v>
      </c>
      <c r="G530" s="28">
        <f t="shared" si="211"/>
        <v>9511.380000000001</v>
      </c>
      <c r="H530" s="28">
        <f t="shared" si="211"/>
        <v>7070.7300000000005</v>
      </c>
      <c r="O530" s="27"/>
      <c r="P530" s="27"/>
      <c r="Q530" s="27"/>
      <c r="R530" s="27"/>
      <c r="S530" s="27"/>
    </row>
    <row r="531" spans="1:38" hidden="1" x14ac:dyDescent="0.15">
      <c r="A531" s="25">
        <v>75</v>
      </c>
      <c r="B531" s="26" t="s">
        <v>12</v>
      </c>
      <c r="C531" s="28">
        <f t="shared" si="211"/>
        <v>23066.66</v>
      </c>
      <c r="D531" s="28">
        <f t="shared" si="211"/>
        <v>18394.71</v>
      </c>
      <c r="E531" s="28">
        <f t="shared" si="211"/>
        <v>17492.650000000001</v>
      </c>
      <c r="F531" s="28">
        <f t="shared" si="211"/>
        <v>12380.800000000001</v>
      </c>
      <c r="G531" s="28">
        <f t="shared" si="211"/>
        <v>10398.07</v>
      </c>
      <c r="H531" s="28">
        <f t="shared" si="211"/>
        <v>7725.81</v>
      </c>
      <c r="O531" s="27"/>
      <c r="P531" s="27"/>
      <c r="Q531" s="27"/>
      <c r="R531" s="27"/>
      <c r="S531" s="27"/>
    </row>
    <row r="532" spans="1:38" hidden="1" x14ac:dyDescent="0.15">
      <c r="A532" s="25">
        <v>1</v>
      </c>
      <c r="B532" s="26" t="s">
        <v>13</v>
      </c>
      <c r="C532" s="28">
        <f t="shared" si="211"/>
        <v>1197.27</v>
      </c>
      <c r="D532" s="28">
        <f t="shared" si="211"/>
        <v>1074.31</v>
      </c>
      <c r="E532" s="28">
        <f t="shared" si="211"/>
        <v>645.01</v>
      </c>
      <c r="F532" s="28">
        <f t="shared" si="211"/>
        <v>551.20000000000005</v>
      </c>
      <c r="G532" s="28">
        <f t="shared" si="211"/>
        <v>460.57000000000005</v>
      </c>
      <c r="H532" s="28">
        <f t="shared" si="211"/>
        <v>339.73</v>
      </c>
      <c r="O532" s="27"/>
      <c r="P532" s="27"/>
      <c r="Q532" s="27"/>
      <c r="R532" s="27"/>
      <c r="S532" s="27"/>
    </row>
    <row r="533" spans="1:38" hidden="1" x14ac:dyDescent="0.15">
      <c r="A533" s="25">
        <v>2</v>
      </c>
      <c r="B533" s="26" t="s">
        <v>1</v>
      </c>
      <c r="C533" s="28">
        <f t="shared" si="211"/>
        <v>1963.65</v>
      </c>
      <c r="D533" s="28">
        <f t="shared" si="211"/>
        <v>1815.7800000000002</v>
      </c>
      <c r="E533" s="28">
        <f t="shared" si="211"/>
        <v>962.48</v>
      </c>
      <c r="F533" s="28">
        <f t="shared" si="211"/>
        <v>863.90000000000009</v>
      </c>
      <c r="G533" s="28">
        <f t="shared" si="211"/>
        <v>720.80000000000007</v>
      </c>
      <c r="H533" s="28">
        <f t="shared" si="211"/>
        <v>541.66000000000008</v>
      </c>
      <c r="O533" s="27"/>
      <c r="P533" s="27"/>
      <c r="Q533" s="27"/>
      <c r="R533" s="27"/>
      <c r="S533" s="27"/>
    </row>
    <row r="534" spans="1:38" hidden="1" x14ac:dyDescent="0.15">
      <c r="A534" s="25">
        <v>3</v>
      </c>
      <c r="B534" s="26" t="s">
        <v>14</v>
      </c>
      <c r="C534" s="28">
        <f t="shared" si="211"/>
        <v>2870.48</v>
      </c>
      <c r="D534" s="28">
        <f t="shared" si="211"/>
        <v>2663.25</v>
      </c>
      <c r="E534" s="28">
        <f t="shared" si="211"/>
        <v>1383.3000000000002</v>
      </c>
      <c r="F534" s="28">
        <f t="shared" si="211"/>
        <v>1251.3300000000002</v>
      </c>
      <c r="G534" s="28">
        <f t="shared" si="211"/>
        <v>1048.3400000000001</v>
      </c>
      <c r="H534" s="28">
        <f t="shared" si="211"/>
        <v>778.57</v>
      </c>
      <c r="O534" s="27"/>
      <c r="P534" s="27"/>
      <c r="Q534" s="27"/>
      <c r="R534" s="27"/>
      <c r="S534" s="27"/>
    </row>
    <row r="535" spans="1:38" hidden="1" x14ac:dyDescent="0.15">
      <c r="A535" s="25">
        <v>1</v>
      </c>
      <c r="B535" s="26" t="s">
        <v>3</v>
      </c>
      <c r="C535" s="28">
        <v>137.06595000000002</v>
      </c>
      <c r="D535" s="28">
        <v>137.06595000000002</v>
      </c>
      <c r="E535" s="28">
        <v>137.06595000000002</v>
      </c>
      <c r="F535" s="28">
        <v>137.06595000000002</v>
      </c>
      <c r="G535" s="28">
        <v>137.06595000000002</v>
      </c>
      <c r="H535" s="29">
        <v>137.06595000000002</v>
      </c>
    </row>
    <row r="536" spans="1:38" ht="14" hidden="1" thickBot="1" x14ac:dyDescent="0.2">
      <c r="A536" s="31">
        <v>1</v>
      </c>
      <c r="B536" s="32" t="s">
        <v>2</v>
      </c>
      <c r="C536" s="33">
        <v>182.75460000000001</v>
      </c>
      <c r="D536" s="33">
        <v>182.75460000000001</v>
      </c>
      <c r="E536" s="33">
        <v>182.75460000000001</v>
      </c>
      <c r="F536" s="33">
        <v>182.75460000000001</v>
      </c>
      <c r="G536" s="33">
        <v>182.75460000000001</v>
      </c>
      <c r="H536" s="34">
        <v>182.75460000000001</v>
      </c>
    </row>
    <row r="538" spans="1:38" ht="18" hidden="1" x14ac:dyDescent="0.2">
      <c r="A538" s="287" t="s">
        <v>85</v>
      </c>
      <c r="B538" s="288"/>
      <c r="C538" s="288"/>
      <c r="D538" s="288"/>
      <c r="E538" s="288"/>
      <c r="F538" s="288"/>
      <c r="G538" s="288"/>
      <c r="H538" s="288"/>
      <c r="I538" s="288"/>
      <c r="J538" s="288"/>
      <c r="K538" s="288"/>
      <c r="L538" s="288"/>
      <c r="M538" s="288"/>
      <c r="N538" s="288"/>
      <c r="O538" s="288"/>
      <c r="P538" s="288"/>
      <c r="Q538" s="288"/>
      <c r="R538" s="288"/>
      <c r="S538" s="288"/>
      <c r="T538" s="289"/>
    </row>
    <row r="539" spans="1:38" ht="18" hidden="1" x14ac:dyDescent="0.2">
      <c r="A539" s="280" t="s">
        <v>27</v>
      </c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</row>
    <row r="540" spans="1:38" hidden="1" x14ac:dyDescent="0.15">
      <c r="A540" s="285" t="s">
        <v>0</v>
      </c>
      <c r="B540" s="286"/>
      <c r="C540" s="286"/>
      <c r="D540" s="286"/>
      <c r="E540" s="286"/>
      <c r="F540" s="286"/>
      <c r="G540" s="286"/>
      <c r="H540" s="137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9"/>
    </row>
    <row r="541" spans="1:38" hidden="1" x14ac:dyDescent="0.15">
      <c r="A541" s="140" t="s">
        <v>4</v>
      </c>
      <c r="B541" s="16" t="s">
        <v>4</v>
      </c>
      <c r="C541" s="284" t="s">
        <v>86</v>
      </c>
      <c r="D541" s="284"/>
      <c r="E541" s="284"/>
      <c r="F541" s="284" t="s">
        <v>87</v>
      </c>
      <c r="G541" s="284"/>
      <c r="H541" s="284"/>
      <c r="I541" s="284" t="s">
        <v>88</v>
      </c>
      <c r="J541" s="284"/>
      <c r="K541" s="284"/>
      <c r="L541" s="284" t="s">
        <v>89</v>
      </c>
      <c r="M541" s="284"/>
      <c r="N541" s="284"/>
      <c r="O541" s="284" t="s">
        <v>90</v>
      </c>
      <c r="P541" s="284"/>
      <c r="Q541" s="284"/>
      <c r="R541" s="284" t="s">
        <v>91</v>
      </c>
      <c r="S541" s="284"/>
      <c r="T541" s="290"/>
    </row>
    <row r="542" spans="1:38" hidden="1" x14ac:dyDescent="0.15">
      <c r="A542" s="140"/>
      <c r="B542" s="16"/>
      <c r="C542" s="21" t="s">
        <v>93</v>
      </c>
      <c r="D542" s="21" t="s">
        <v>94</v>
      </c>
      <c r="E542" s="21" t="s">
        <v>95</v>
      </c>
      <c r="F542" s="21" t="s">
        <v>93</v>
      </c>
      <c r="G542" s="21" t="s">
        <v>94</v>
      </c>
      <c r="H542" s="21" t="s">
        <v>95</v>
      </c>
      <c r="I542" s="21" t="s">
        <v>93</v>
      </c>
      <c r="J542" s="21" t="s">
        <v>94</v>
      </c>
      <c r="K542" s="21" t="s">
        <v>95</v>
      </c>
      <c r="L542" s="21" t="s">
        <v>93</v>
      </c>
      <c r="M542" s="21" t="s">
        <v>94</v>
      </c>
      <c r="N542" s="21" t="s">
        <v>95</v>
      </c>
      <c r="O542" s="21" t="s">
        <v>93</v>
      </c>
      <c r="P542" s="21" t="s">
        <v>94</v>
      </c>
      <c r="Q542" s="21" t="s">
        <v>95</v>
      </c>
      <c r="R542" s="21" t="s">
        <v>93</v>
      </c>
      <c r="S542" s="21" t="s">
        <v>94</v>
      </c>
      <c r="T542" s="141" t="s">
        <v>95</v>
      </c>
    </row>
    <row r="543" spans="1:38" ht="14" hidden="1" x14ac:dyDescent="0.15">
      <c r="A543" s="140">
        <v>18</v>
      </c>
      <c r="B543" s="26" t="s">
        <v>9</v>
      </c>
      <c r="C543" s="70">
        <f>C549</f>
        <v>2819</v>
      </c>
      <c r="D543" s="70">
        <f t="shared" ref="D543:T544" si="212">D549</f>
        <v>5112</v>
      </c>
      <c r="E543" s="70">
        <f t="shared" si="212"/>
        <v>7412</v>
      </c>
      <c r="F543" s="70">
        <f t="shared" si="212"/>
        <v>2412</v>
      </c>
      <c r="G543" s="70">
        <f t="shared" si="212"/>
        <v>4278</v>
      </c>
      <c r="H543" s="70">
        <f t="shared" si="212"/>
        <v>6146</v>
      </c>
      <c r="I543" s="70">
        <f t="shared" si="212"/>
        <v>2070</v>
      </c>
      <c r="J543" s="70">
        <f t="shared" si="212"/>
        <v>3731</v>
      </c>
      <c r="K543" s="70">
        <f t="shared" si="212"/>
        <v>5382</v>
      </c>
      <c r="L543" s="70">
        <f t="shared" si="212"/>
        <v>1565</v>
      </c>
      <c r="M543" s="70">
        <f t="shared" si="212"/>
        <v>2782</v>
      </c>
      <c r="N543" s="70">
        <f t="shared" si="212"/>
        <v>4002</v>
      </c>
      <c r="O543" s="70">
        <f t="shared" si="212"/>
        <v>1107</v>
      </c>
      <c r="P543" s="70">
        <f t="shared" si="212"/>
        <v>1942</v>
      </c>
      <c r="Q543" s="70">
        <f t="shared" si="212"/>
        <v>2772</v>
      </c>
      <c r="R543" s="70">
        <f t="shared" si="212"/>
        <v>630</v>
      </c>
      <c r="S543" s="70">
        <f t="shared" si="212"/>
        <v>1042</v>
      </c>
      <c r="T543" s="180">
        <f t="shared" si="212"/>
        <v>1456</v>
      </c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</row>
    <row r="544" spans="1:38" ht="14" hidden="1" x14ac:dyDescent="0.15">
      <c r="A544" s="142">
        <v>50</v>
      </c>
      <c r="B544" s="143" t="s">
        <v>12</v>
      </c>
      <c r="C544" s="150">
        <f>C550</f>
        <v>3836</v>
      </c>
      <c r="D544" s="150">
        <f t="shared" si="212"/>
        <v>6307</v>
      </c>
      <c r="E544" s="150">
        <f t="shared" si="212"/>
        <v>8754</v>
      </c>
      <c r="F544" s="150">
        <f t="shared" si="212"/>
        <v>3294</v>
      </c>
      <c r="G544" s="150">
        <f t="shared" si="212"/>
        <v>5288</v>
      </c>
      <c r="H544" s="150">
        <f t="shared" si="212"/>
        <v>7279</v>
      </c>
      <c r="I544" s="150">
        <f t="shared" si="212"/>
        <v>2823</v>
      </c>
      <c r="J544" s="150">
        <f t="shared" si="212"/>
        <v>4589</v>
      </c>
      <c r="K544" s="150">
        <f t="shared" si="212"/>
        <v>6363</v>
      </c>
      <c r="L544" s="150">
        <f t="shared" si="212"/>
        <v>2125</v>
      </c>
      <c r="M544" s="150">
        <f t="shared" si="212"/>
        <v>3426</v>
      </c>
      <c r="N544" s="150">
        <f t="shared" si="212"/>
        <v>4728</v>
      </c>
      <c r="O544" s="150">
        <f t="shared" si="212"/>
        <v>1497</v>
      </c>
      <c r="P544" s="150">
        <f t="shared" si="212"/>
        <v>2380</v>
      </c>
      <c r="Q544" s="150">
        <f t="shared" si="212"/>
        <v>3264</v>
      </c>
      <c r="R544" s="150">
        <f t="shared" si="212"/>
        <v>824</v>
      </c>
      <c r="S544" s="150">
        <f t="shared" si="212"/>
        <v>1273</v>
      </c>
      <c r="T544" s="181">
        <f t="shared" si="212"/>
        <v>1712</v>
      </c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</row>
    <row r="545" spans="1:20" hidden="1" x14ac:dyDescent="0.15">
      <c r="A545" s="25"/>
      <c r="C545" s="21" t="s">
        <v>197</v>
      </c>
    </row>
    <row r="546" spans="1:20" ht="14" hidden="1" x14ac:dyDescent="0.15">
      <c r="A546" s="25"/>
      <c r="C546" s="144">
        <v>2819</v>
      </c>
      <c r="D546" s="145">
        <v>5112</v>
      </c>
      <c r="E546" s="145">
        <v>7412</v>
      </c>
      <c r="F546" s="145">
        <v>2412</v>
      </c>
      <c r="G546" s="145">
        <v>4278</v>
      </c>
      <c r="H546" s="145">
        <v>6146</v>
      </c>
      <c r="I546" s="145">
        <v>2070</v>
      </c>
      <c r="J546" s="145">
        <v>3731</v>
      </c>
      <c r="K546" s="145">
        <v>5382</v>
      </c>
      <c r="L546" s="145">
        <v>1565</v>
      </c>
      <c r="M546" s="145">
        <v>2782</v>
      </c>
      <c r="N546" s="145">
        <v>4002</v>
      </c>
      <c r="O546" s="145">
        <v>1107</v>
      </c>
      <c r="P546" s="145">
        <v>1942</v>
      </c>
      <c r="Q546" s="145">
        <v>2772</v>
      </c>
      <c r="R546" s="145">
        <v>630</v>
      </c>
      <c r="S546" s="145">
        <v>1042</v>
      </c>
      <c r="T546" s="146">
        <v>1456</v>
      </c>
    </row>
    <row r="547" spans="1:20" ht="14" hidden="1" x14ac:dyDescent="0.15">
      <c r="A547" s="25"/>
      <c r="C547" s="147">
        <v>3836</v>
      </c>
      <c r="D547" s="148">
        <v>6307</v>
      </c>
      <c r="E547" s="148">
        <v>8754</v>
      </c>
      <c r="F547" s="148">
        <v>3294</v>
      </c>
      <c r="G547" s="148">
        <v>5288</v>
      </c>
      <c r="H547" s="148">
        <v>7279</v>
      </c>
      <c r="I547" s="148">
        <v>2823</v>
      </c>
      <c r="J547" s="148">
        <v>4589</v>
      </c>
      <c r="K547" s="148">
        <v>6363</v>
      </c>
      <c r="L547" s="148">
        <v>2125</v>
      </c>
      <c r="M547" s="148">
        <v>3426</v>
      </c>
      <c r="N547" s="148">
        <v>4728</v>
      </c>
      <c r="O547" s="148">
        <v>1497</v>
      </c>
      <c r="P547" s="148">
        <v>2380</v>
      </c>
      <c r="Q547" s="148">
        <v>3264</v>
      </c>
      <c r="R547" s="148">
        <v>824</v>
      </c>
      <c r="S547" s="148">
        <v>1273</v>
      </c>
      <c r="T547" s="149">
        <v>1712</v>
      </c>
    </row>
    <row r="548" spans="1:20" hidden="1" x14ac:dyDescent="0.15">
      <c r="A548" s="25"/>
      <c r="C548" s="16" t="s">
        <v>198</v>
      </c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</row>
    <row r="549" spans="1:20" ht="15" hidden="1" customHeight="1" x14ac:dyDescent="0.15">
      <c r="A549" s="25"/>
      <c r="C549" s="144">
        <f>((C546-50)*$P$4)+50</f>
        <v>2819</v>
      </c>
      <c r="D549" s="145">
        <f t="shared" ref="D549:T550" si="213">((D546-50)*$P$4)+50</f>
        <v>5112</v>
      </c>
      <c r="E549" s="145">
        <f t="shared" si="213"/>
        <v>7412</v>
      </c>
      <c r="F549" s="145">
        <f t="shared" si="213"/>
        <v>2412</v>
      </c>
      <c r="G549" s="145">
        <f t="shared" si="213"/>
        <v>4278</v>
      </c>
      <c r="H549" s="145">
        <f t="shared" si="213"/>
        <v>6146</v>
      </c>
      <c r="I549" s="145">
        <f t="shared" si="213"/>
        <v>2070</v>
      </c>
      <c r="J549" s="145">
        <f t="shared" si="213"/>
        <v>3731</v>
      </c>
      <c r="K549" s="145">
        <f t="shared" si="213"/>
        <v>5382</v>
      </c>
      <c r="L549" s="145">
        <f t="shared" si="213"/>
        <v>1565</v>
      </c>
      <c r="M549" s="145">
        <f t="shared" si="213"/>
        <v>2782</v>
      </c>
      <c r="N549" s="145">
        <f t="shared" si="213"/>
        <v>4002</v>
      </c>
      <c r="O549" s="145">
        <f t="shared" si="213"/>
        <v>1107</v>
      </c>
      <c r="P549" s="145">
        <f t="shared" si="213"/>
        <v>1942</v>
      </c>
      <c r="Q549" s="145">
        <f t="shared" si="213"/>
        <v>2772</v>
      </c>
      <c r="R549" s="145">
        <f t="shared" si="213"/>
        <v>630</v>
      </c>
      <c r="S549" s="145">
        <f t="shared" si="213"/>
        <v>1042</v>
      </c>
      <c r="T549" s="146">
        <f t="shared" si="213"/>
        <v>1456</v>
      </c>
    </row>
    <row r="550" spans="1:20" ht="15" hidden="1" customHeight="1" x14ac:dyDescent="0.15">
      <c r="A550" s="25"/>
      <c r="C550" s="147">
        <f>((C547-50)*$P$4)+50</f>
        <v>3836</v>
      </c>
      <c r="D550" s="148">
        <f t="shared" si="213"/>
        <v>6307</v>
      </c>
      <c r="E550" s="148">
        <f t="shared" si="213"/>
        <v>8754</v>
      </c>
      <c r="F550" s="148">
        <f t="shared" si="213"/>
        <v>3294</v>
      </c>
      <c r="G550" s="148">
        <f t="shared" si="213"/>
        <v>5288</v>
      </c>
      <c r="H550" s="148">
        <f t="shared" si="213"/>
        <v>7279</v>
      </c>
      <c r="I550" s="148">
        <f t="shared" si="213"/>
        <v>2823</v>
      </c>
      <c r="J550" s="148">
        <f t="shared" si="213"/>
        <v>4589</v>
      </c>
      <c r="K550" s="148">
        <f t="shared" si="213"/>
        <v>6363</v>
      </c>
      <c r="L550" s="148">
        <f t="shared" si="213"/>
        <v>2125</v>
      </c>
      <c r="M550" s="148">
        <f t="shared" si="213"/>
        <v>3426</v>
      </c>
      <c r="N550" s="148">
        <f t="shared" si="213"/>
        <v>4728</v>
      </c>
      <c r="O550" s="148">
        <f t="shared" si="213"/>
        <v>1497</v>
      </c>
      <c r="P550" s="148">
        <f t="shared" si="213"/>
        <v>2380</v>
      </c>
      <c r="Q550" s="148">
        <f t="shared" si="213"/>
        <v>3264</v>
      </c>
      <c r="R550" s="148">
        <f t="shared" si="213"/>
        <v>824</v>
      </c>
      <c r="S550" s="148">
        <f t="shared" si="213"/>
        <v>1273</v>
      </c>
      <c r="T550" s="149">
        <f t="shared" si="213"/>
        <v>1712</v>
      </c>
    </row>
    <row r="551" spans="1:20" hidden="1" x14ac:dyDescent="0.15">
      <c r="A551" s="25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</row>
    <row r="552" spans="1:20" ht="18" hidden="1" x14ac:dyDescent="0.2">
      <c r="A552" s="281" t="s">
        <v>34</v>
      </c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</row>
    <row r="553" spans="1:20" hidden="1" x14ac:dyDescent="0.15">
      <c r="A553" s="285" t="s">
        <v>0</v>
      </c>
      <c r="B553" s="286"/>
      <c r="C553" s="286"/>
      <c r="D553" s="286"/>
      <c r="E553" s="286"/>
      <c r="F553" s="286"/>
      <c r="G553" s="286"/>
      <c r="H553" s="137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9"/>
    </row>
    <row r="554" spans="1:20" hidden="1" x14ac:dyDescent="0.15">
      <c r="A554" s="140" t="s">
        <v>4</v>
      </c>
      <c r="B554" s="16" t="s">
        <v>4</v>
      </c>
      <c r="C554" s="284" t="s">
        <v>86</v>
      </c>
      <c r="D554" s="284"/>
      <c r="E554" s="284"/>
      <c r="F554" s="284" t="s">
        <v>87</v>
      </c>
      <c r="G554" s="284"/>
      <c r="H554" s="284"/>
      <c r="I554" s="284" t="s">
        <v>88</v>
      </c>
      <c r="J554" s="284"/>
      <c r="K554" s="284"/>
      <c r="L554" s="284" t="s">
        <v>89</v>
      </c>
      <c r="M554" s="284"/>
      <c r="N554" s="284"/>
      <c r="O554" s="284" t="s">
        <v>90</v>
      </c>
      <c r="P554" s="284"/>
      <c r="Q554" s="284"/>
      <c r="R554" s="284" t="s">
        <v>91</v>
      </c>
      <c r="S554" s="284"/>
      <c r="T554" s="290"/>
    </row>
    <row r="555" spans="1:20" hidden="1" x14ac:dyDescent="0.15">
      <c r="A555" s="140"/>
      <c r="B555" s="16"/>
      <c r="C555" s="21" t="s">
        <v>93</v>
      </c>
      <c r="D555" s="21" t="s">
        <v>94</v>
      </c>
      <c r="E555" s="21" t="s">
        <v>95</v>
      </c>
      <c r="F555" s="21" t="s">
        <v>93</v>
      </c>
      <c r="G555" s="21" t="s">
        <v>94</v>
      </c>
      <c r="H555" s="21" t="s">
        <v>95</v>
      </c>
      <c r="I555" s="21" t="s">
        <v>93</v>
      </c>
      <c r="J555" s="21" t="s">
        <v>94</v>
      </c>
      <c r="K555" s="21" t="s">
        <v>95</v>
      </c>
      <c r="L555" s="21" t="s">
        <v>93</v>
      </c>
      <c r="M555" s="21" t="s">
        <v>94</v>
      </c>
      <c r="N555" s="21" t="s">
        <v>95</v>
      </c>
      <c r="O555" s="21" t="s">
        <v>93</v>
      </c>
      <c r="P555" s="21" t="s">
        <v>94</v>
      </c>
      <c r="Q555" s="21" t="s">
        <v>95</v>
      </c>
      <c r="R555" s="21" t="s">
        <v>93</v>
      </c>
      <c r="S555" s="21" t="s">
        <v>94</v>
      </c>
      <c r="T555" s="141" t="s">
        <v>95</v>
      </c>
    </row>
    <row r="556" spans="1:20" hidden="1" x14ac:dyDescent="0.15">
      <c r="A556" s="140">
        <v>18</v>
      </c>
      <c r="B556" s="26" t="s">
        <v>9</v>
      </c>
      <c r="C556" s="28">
        <f>C543*$L$2</f>
        <v>1494.0700000000002</v>
      </c>
      <c r="D556" s="28">
        <f t="shared" ref="D556:T556" si="214">D543*$L$2</f>
        <v>2709.36</v>
      </c>
      <c r="E556" s="28">
        <f t="shared" si="214"/>
        <v>3928.36</v>
      </c>
      <c r="F556" s="28">
        <f t="shared" si="214"/>
        <v>1278.3600000000001</v>
      </c>
      <c r="G556" s="28">
        <f t="shared" si="214"/>
        <v>2267.34</v>
      </c>
      <c r="H556" s="28">
        <f t="shared" si="214"/>
        <v>3257.38</v>
      </c>
      <c r="I556" s="28">
        <f t="shared" si="214"/>
        <v>1097.1000000000001</v>
      </c>
      <c r="J556" s="28">
        <f t="shared" si="214"/>
        <v>1977.43</v>
      </c>
      <c r="K556" s="28">
        <f t="shared" si="214"/>
        <v>2852.46</v>
      </c>
      <c r="L556" s="28">
        <f t="shared" si="214"/>
        <v>829.45</v>
      </c>
      <c r="M556" s="28">
        <f t="shared" si="214"/>
        <v>1474.46</v>
      </c>
      <c r="N556" s="28">
        <f t="shared" si="214"/>
        <v>2121.06</v>
      </c>
      <c r="O556" s="28">
        <f t="shared" si="214"/>
        <v>586.71</v>
      </c>
      <c r="P556" s="28">
        <f t="shared" si="214"/>
        <v>1029.26</v>
      </c>
      <c r="Q556" s="28">
        <f t="shared" si="214"/>
        <v>1469.16</v>
      </c>
      <c r="R556" s="28">
        <f t="shared" si="214"/>
        <v>333.90000000000003</v>
      </c>
      <c r="S556" s="28">
        <f t="shared" si="214"/>
        <v>552.26</v>
      </c>
      <c r="T556" s="151">
        <f t="shared" si="214"/>
        <v>771.68000000000006</v>
      </c>
    </row>
    <row r="557" spans="1:20" hidden="1" x14ac:dyDescent="0.15">
      <c r="A557" s="142">
        <v>50</v>
      </c>
      <c r="B557" s="143" t="s">
        <v>12</v>
      </c>
      <c r="C557" s="152">
        <f>C544*$L$2</f>
        <v>2033.0800000000002</v>
      </c>
      <c r="D557" s="152">
        <f t="shared" ref="D557:T557" si="215">D544*$L$2</f>
        <v>3342.71</v>
      </c>
      <c r="E557" s="152">
        <f t="shared" si="215"/>
        <v>4639.62</v>
      </c>
      <c r="F557" s="152">
        <f t="shared" si="215"/>
        <v>1745.8200000000002</v>
      </c>
      <c r="G557" s="152">
        <f t="shared" si="215"/>
        <v>2802.6400000000003</v>
      </c>
      <c r="H557" s="152">
        <f t="shared" si="215"/>
        <v>3857.8700000000003</v>
      </c>
      <c r="I557" s="152">
        <f t="shared" si="215"/>
        <v>1496.19</v>
      </c>
      <c r="J557" s="152">
        <f t="shared" si="215"/>
        <v>2432.17</v>
      </c>
      <c r="K557" s="152">
        <f t="shared" si="215"/>
        <v>3372.3900000000003</v>
      </c>
      <c r="L557" s="152">
        <f t="shared" si="215"/>
        <v>1126.25</v>
      </c>
      <c r="M557" s="152">
        <f t="shared" si="215"/>
        <v>1815.7800000000002</v>
      </c>
      <c r="N557" s="152">
        <f t="shared" si="215"/>
        <v>2505.84</v>
      </c>
      <c r="O557" s="152">
        <f t="shared" si="215"/>
        <v>793.41000000000008</v>
      </c>
      <c r="P557" s="152">
        <f t="shared" si="215"/>
        <v>1261.4000000000001</v>
      </c>
      <c r="Q557" s="152">
        <f t="shared" si="215"/>
        <v>1729.92</v>
      </c>
      <c r="R557" s="152">
        <f t="shared" si="215"/>
        <v>436.72</v>
      </c>
      <c r="S557" s="152">
        <f t="shared" si="215"/>
        <v>674.69</v>
      </c>
      <c r="T557" s="153">
        <f t="shared" si="215"/>
        <v>907.36</v>
      </c>
    </row>
    <row r="558" spans="1:20" hidden="1" x14ac:dyDescent="0.15"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</row>
    <row r="559" spans="1:20" hidden="1" x14ac:dyDescent="0.15"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</row>
    <row r="560" spans="1:20" hidden="1" x14ac:dyDescent="0.15"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</row>
    <row r="561" spans="9:20" hidden="1" x14ac:dyDescent="0.15"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</row>
  </sheetData>
  <sheetProtection algorithmName="SHA-512" hashValue="SchpEeILy7kDWhf68mZJA+63yX8tO2rzL7hsab4v92xhnOrT8sgnQPOGITBxW7pNGYXRDDSTdp8Nwr11weLYNA==" saltValue="GJpIQFkgCWYTauZGllFW0Q==" spinCount="100000" sheet="1" objects="1" scenarios="1"/>
  <mergeCells count="77">
    <mergeCell ref="O541:Q541"/>
    <mergeCell ref="R541:T541"/>
    <mergeCell ref="O554:Q554"/>
    <mergeCell ref="R554:T554"/>
    <mergeCell ref="A552:T552"/>
    <mergeCell ref="C541:E541"/>
    <mergeCell ref="C554:E554"/>
    <mergeCell ref="F554:H554"/>
    <mergeCell ref="I554:K554"/>
    <mergeCell ref="A553:B553"/>
    <mergeCell ref="C553:G553"/>
    <mergeCell ref="F541:H541"/>
    <mergeCell ref="I541:K541"/>
    <mergeCell ref="L554:N554"/>
    <mergeCell ref="L541:N541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471:H471"/>
    <mergeCell ref="A404:H404"/>
    <mergeCell ref="A405:H405"/>
    <mergeCell ref="A406:B406"/>
    <mergeCell ref="C406:G406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X2:Z2"/>
    <mergeCell ref="I4:M4"/>
    <mergeCell ref="A2:H2"/>
    <mergeCell ref="A3:H3"/>
    <mergeCell ref="A37:B37"/>
    <mergeCell ref="C37:G37"/>
    <mergeCell ref="A36:H36"/>
    <mergeCell ref="A4:B4"/>
    <mergeCell ref="C4:G4"/>
  </mergeCells>
  <phoneticPr fontId="5" type="noConversion"/>
  <conditionalFormatting sqref="A1:XFD1 A2:M4 AA2:XFD10 A5:W5 J6:W6 A6:H32 W7:W10 J7:V32 W11:XFD32 A33:XFD72 A73:H99 J73:XFD99 A100:XFD139 A140:H166 J140:XFD166 A167:XFD206 A207:H233 J207:XFD233 A234:XFD273 A274:H300 J274:XFD300 A301:XFD340 A341:H367 J341:XFD367 A368:XFD407 A408:H434 J408:XFD434 A435:XFD474 A475:H501 J475:XFD501 A502:XFD544 A545:B547 U545:XFD547 C546:T547 A548:XFD1048576">
    <cfRule type="containsText" dxfId="11" priority="16" operator="containsText" text="FALSE">
      <formula>NOT(ISERROR(SEARCH("FALSE",A1)))</formula>
    </cfRule>
    <cfRule type="containsText" dxfId="10" priority="15" operator="containsText" text="TRUE">
      <formula>NOT(ISERROR(SEARCH("TRUE",A1)))</formula>
    </cfRule>
  </conditionalFormatting>
  <conditionalFormatting sqref="C545">
    <cfRule type="containsText" dxfId="9" priority="1" operator="containsText" text="TRUE">
      <formula>NOT(ISERROR(SEARCH("TRUE",C545)))</formula>
    </cfRule>
    <cfRule type="containsText" dxfId="8" priority="2" operator="containsText" text="FALSE">
      <formula>NOT(ISERROR(SEARCH("FALSE",C545)))</formula>
    </cfRule>
  </conditionalFormatting>
  <conditionalFormatting sqref="N3:N4">
    <cfRule type="containsText" dxfId="7" priority="10" operator="containsText" text="FALSE">
      <formula>NOT(ISERROR(SEARCH("FALSE",N3)))</formula>
    </cfRule>
    <cfRule type="containsText" dxfId="6" priority="9" operator="containsText" text="TRUE">
      <formula>NOT(ISERROR(SEARCH("TRUE",N3)))</formula>
    </cfRule>
  </conditionalFormatting>
  <conditionalFormatting sqref="N2:O2">
    <cfRule type="containsText" dxfId="5" priority="7" operator="containsText" text="TRUE">
      <formula>NOT(ISERROR(SEARCH("TRUE",N2)))</formula>
    </cfRule>
    <cfRule type="containsText" dxfId="4" priority="8" operator="containsText" text="FALSE">
      <formula>NOT(ISERROR(SEARCH("FALSE",N2)))</formula>
    </cfRule>
  </conditionalFormatting>
  <conditionalFormatting sqref="P2:W4">
    <cfRule type="containsText" dxfId="3" priority="6" operator="containsText" text="FALSE">
      <formula>NOT(ISERROR(SEARCH("FALSE",P2)))</formula>
    </cfRule>
    <cfRule type="containsText" dxfId="2" priority="5" operator="containsText" text="TRUE">
      <formula>NOT(ISERROR(SEARCH("TRUE",P2)))</formula>
    </cfRule>
  </conditionalFormatting>
  <conditionalFormatting sqref="X3:Z10">
    <cfRule type="containsText" dxfId="1" priority="3" operator="containsText" text="TRUE">
      <formula>NOT(ISERROR(SEARCH("TRUE",X3)))</formula>
    </cfRule>
    <cfRule type="containsText" dxfId="0" priority="4" operator="containsText" text="FALSE">
      <formula>NOT(ISERROR(SEARCH("FALSE",X3)))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S145"/>
  <sheetViews>
    <sheetView showGridLines="0" zoomScaleNormal="100" zoomScaleSheetLayoutView="100" zoomScalePageLayoutView="58" workbookViewId="0"/>
  </sheetViews>
  <sheetFormatPr baseColWidth="10" defaultColWidth="8.83203125" defaultRowHeight="13" x14ac:dyDescent="0.15"/>
  <cols>
    <col min="1" max="1" width="33.6640625" style="23" customWidth="1"/>
    <col min="2" max="2" width="12.5" style="23" customWidth="1"/>
    <col min="3" max="4" width="23.5" style="23" customWidth="1"/>
    <col min="5" max="5" width="5" style="23" customWidth="1"/>
    <col min="6" max="6" width="16.6640625" style="23" customWidth="1"/>
    <col min="7" max="7" width="21.5" style="23" customWidth="1"/>
    <col min="8" max="8" width="16.6640625" style="23" hidden="1" customWidth="1"/>
    <col min="9" max="13" width="16.6640625" style="23" customWidth="1"/>
    <col min="14" max="16384" width="8.83203125" style="23"/>
  </cols>
  <sheetData>
    <row r="1" spans="1:19" ht="16.5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9" ht="16.5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9" ht="16.5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9" ht="16.5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9" ht="16.5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9" ht="16.5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9" ht="16.5" customHeight="1" x14ac:dyDescent="0.1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O7" s="74"/>
      <c r="P7" s="74"/>
      <c r="Q7" s="74"/>
      <c r="R7" s="74"/>
      <c r="S7" s="74"/>
    </row>
    <row r="8" spans="1:19" ht="16.5" customHeight="1" x14ac:dyDescent="0.1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O8" s="74"/>
      <c r="P8" s="74"/>
      <c r="Q8" s="74"/>
      <c r="R8" s="74"/>
      <c r="S8" s="74"/>
    </row>
    <row r="9" spans="1:19" ht="60" customHeight="1" x14ac:dyDescent="0.25">
      <c r="A9" s="36"/>
      <c r="B9" s="36"/>
      <c r="D9" s="39"/>
      <c r="E9" s="39"/>
      <c r="F9" s="194" t="s">
        <v>154</v>
      </c>
      <c r="G9" s="194"/>
      <c r="H9" s="194"/>
      <c r="I9" s="194"/>
      <c r="J9" s="194"/>
      <c r="K9" s="194"/>
      <c r="L9" s="194"/>
      <c r="M9" s="194"/>
      <c r="O9" s="74"/>
      <c r="P9" s="74"/>
      <c r="Q9" s="74"/>
      <c r="R9" s="74"/>
      <c r="S9" s="74"/>
    </row>
    <row r="10" spans="1:19" ht="23.25" customHeight="1" x14ac:dyDescent="0.15">
      <c r="A10" s="200" t="s">
        <v>163</v>
      </c>
      <c r="B10" s="200"/>
      <c r="C10" s="200"/>
      <c r="D10" s="200"/>
      <c r="L10" s="74"/>
      <c r="O10" s="74"/>
      <c r="P10" s="74"/>
      <c r="Q10" s="74"/>
      <c r="R10" s="74"/>
      <c r="S10" s="74"/>
    </row>
    <row r="11" spans="1:19" ht="11.25" customHeight="1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O11" s="74"/>
      <c r="P11" s="74"/>
      <c r="Q11" s="74"/>
      <c r="R11" s="74"/>
      <c r="S11" s="74"/>
    </row>
    <row r="12" spans="1:19" ht="20" customHeight="1" x14ac:dyDescent="0.25">
      <c r="E12" s="40"/>
      <c r="F12" s="40"/>
      <c r="G12" s="76" t="s">
        <v>164</v>
      </c>
      <c r="H12" s="197" t="str">
        <f>+'INGRESO DE DATOS'!$D$14</f>
        <v>NOMBRE Y APELLIDO</v>
      </c>
      <c r="I12" s="197"/>
      <c r="J12" s="197"/>
      <c r="K12" s="197"/>
      <c r="L12" s="197"/>
      <c r="M12" s="197"/>
      <c r="O12" s="74"/>
      <c r="P12" s="74"/>
      <c r="Q12" s="74"/>
      <c r="R12" s="74"/>
      <c r="S12" s="74"/>
    </row>
    <row r="13" spans="1:19" ht="11.25" customHeight="1" x14ac:dyDescent="0.15">
      <c r="A13" s="195"/>
      <c r="B13" s="195"/>
      <c r="C13" s="196"/>
      <c r="D13" s="196"/>
      <c r="E13" s="41"/>
      <c r="F13" s="36"/>
      <c r="G13" s="36"/>
      <c r="H13" s="36"/>
      <c r="I13" s="36"/>
      <c r="J13" s="36"/>
      <c r="K13" s="36"/>
      <c r="L13" s="36"/>
      <c r="M13" s="36"/>
      <c r="O13" s="74"/>
      <c r="P13" s="74"/>
      <c r="Q13" s="74"/>
      <c r="R13" s="74"/>
      <c r="S13" s="74"/>
    </row>
    <row r="14" spans="1:19" ht="20" customHeight="1" x14ac:dyDescent="0.25">
      <c r="A14" s="195"/>
      <c r="B14" s="195"/>
      <c r="C14" s="196"/>
      <c r="D14" s="196"/>
      <c r="E14" s="41"/>
      <c r="F14" s="40"/>
      <c r="G14" s="76" t="s">
        <v>165</v>
      </c>
      <c r="H14" s="197" t="str">
        <f>+'INGRESO DE DATOS'!$D$24</f>
        <v>AGENCIA</v>
      </c>
      <c r="I14" s="197"/>
      <c r="J14" s="197"/>
      <c r="K14" s="197"/>
      <c r="L14" s="197"/>
      <c r="M14" s="197"/>
      <c r="O14" s="74"/>
      <c r="P14" s="74"/>
      <c r="Q14" s="74"/>
      <c r="R14" s="74"/>
      <c r="S14" s="74"/>
    </row>
    <row r="15" spans="1:19" ht="11.25" customHeight="1" x14ac:dyDescent="0.25">
      <c r="A15" s="195"/>
      <c r="B15" s="195"/>
      <c r="C15" s="196"/>
      <c r="D15" s="196"/>
      <c r="E15" s="41"/>
      <c r="F15" s="40"/>
      <c r="G15" s="40"/>
      <c r="H15" s="36"/>
      <c r="I15" s="36"/>
      <c r="J15" s="36"/>
      <c r="K15" s="36"/>
      <c r="L15" s="36"/>
      <c r="M15" s="36"/>
      <c r="O15" s="74"/>
      <c r="P15" s="74"/>
      <c r="Q15" s="74"/>
      <c r="R15" s="74"/>
      <c r="S15" s="74"/>
    </row>
    <row r="16" spans="1:19" ht="20" customHeight="1" x14ac:dyDescent="0.2">
      <c r="A16" s="195"/>
      <c r="B16" s="195"/>
      <c r="C16" s="196"/>
      <c r="D16" s="196"/>
      <c r="E16" s="41"/>
      <c r="F16" s="36"/>
      <c r="G16" s="36"/>
      <c r="H16" s="36"/>
      <c r="I16" s="76" t="s">
        <v>166</v>
      </c>
      <c r="J16" s="78">
        <f>+'INGRESO DE DATOS'!$G$16</f>
        <v>2</v>
      </c>
      <c r="K16" s="36"/>
      <c r="L16" s="76" t="s">
        <v>168</v>
      </c>
      <c r="M16" s="78">
        <f>+'INGRESO DE DATOS'!$G$18</f>
        <v>24</v>
      </c>
      <c r="O16" s="74"/>
      <c r="P16" s="74"/>
      <c r="Q16" s="74"/>
      <c r="R16" s="74"/>
      <c r="S16" s="74"/>
    </row>
    <row r="17" spans="1:19" ht="11.25" customHeight="1" x14ac:dyDescent="0.15">
      <c r="A17" s="195"/>
      <c r="B17" s="195"/>
      <c r="C17" s="196"/>
      <c r="D17" s="196"/>
      <c r="E17" s="41"/>
      <c r="F17" s="199"/>
      <c r="G17" s="199"/>
      <c r="H17" s="36"/>
      <c r="I17" s="36"/>
      <c r="J17" s="36"/>
      <c r="K17" s="36"/>
      <c r="L17" s="36"/>
      <c r="M17" s="36"/>
      <c r="O17" s="74"/>
      <c r="P17" s="74"/>
      <c r="Q17" s="74"/>
      <c r="R17" s="74"/>
      <c r="S17" s="74"/>
    </row>
    <row r="18" spans="1:19" ht="20" customHeight="1" x14ac:dyDescent="0.2">
      <c r="A18" s="195"/>
      <c r="B18" s="195"/>
      <c r="C18" s="202"/>
      <c r="D18" s="202"/>
      <c r="E18" s="42"/>
      <c r="F18" s="198"/>
      <c r="G18" s="198"/>
      <c r="H18" s="36"/>
      <c r="I18" s="76" t="s">
        <v>167</v>
      </c>
      <c r="J18" s="78">
        <f>+'INGRESO DE DATOS'!$J$16</f>
        <v>4</v>
      </c>
      <c r="K18" s="36"/>
      <c r="L18" s="76" t="s">
        <v>169</v>
      </c>
      <c r="M18" s="78">
        <f>+'INGRESO DE DATOS'!$J$18</f>
        <v>48</v>
      </c>
      <c r="O18" s="74"/>
      <c r="P18" s="74"/>
      <c r="Q18" s="74"/>
      <c r="R18" s="74"/>
      <c r="S18" s="74"/>
    </row>
    <row r="19" spans="1:19" s="44" customFormat="1" ht="11.25" customHeight="1" x14ac:dyDescent="0.15">
      <c r="A19" s="195"/>
      <c r="B19" s="195"/>
      <c r="C19" s="202"/>
      <c r="D19" s="202"/>
      <c r="E19" s="42"/>
      <c r="F19" s="36"/>
      <c r="G19" s="43"/>
      <c r="H19" s="36"/>
      <c r="I19" s="36"/>
      <c r="J19" s="36" t="s">
        <v>4</v>
      </c>
      <c r="K19" s="36" t="s">
        <v>4</v>
      </c>
      <c r="L19" s="36" t="s">
        <v>4</v>
      </c>
      <c r="M19" s="36"/>
      <c r="N19" s="44" t="s">
        <v>162</v>
      </c>
    </row>
    <row r="20" spans="1:19" s="44" customFormat="1" ht="20" customHeight="1" x14ac:dyDescent="0.2">
      <c r="A20" s="71"/>
      <c r="B20" s="71"/>
      <c r="C20" s="72"/>
      <c r="D20" s="72"/>
      <c r="E20" s="42"/>
      <c r="F20" s="36"/>
      <c r="G20" s="43"/>
      <c r="H20" s="36"/>
      <c r="I20" s="76" t="s">
        <v>170</v>
      </c>
      <c r="J20" s="77">
        <f ca="1">+TODAY()</f>
        <v>45138</v>
      </c>
      <c r="K20" s="36"/>
      <c r="L20" s="36"/>
      <c r="M20" s="36"/>
    </row>
    <row r="21" spans="1:19" s="44" customFormat="1" ht="11.25" customHeight="1" x14ac:dyDescent="0.15">
      <c r="A21" s="71"/>
      <c r="B21" s="71"/>
      <c r="C21" s="72"/>
      <c r="D21" s="72"/>
      <c r="E21" s="42"/>
      <c r="F21" s="36"/>
      <c r="G21" s="43"/>
      <c r="H21" s="36"/>
      <c r="I21" s="36"/>
      <c r="J21" s="36"/>
      <c r="K21" s="36"/>
      <c r="L21" s="36"/>
      <c r="M21" s="36"/>
    </row>
    <row r="22" spans="1:19" s="44" customFormat="1" ht="20" customHeight="1" x14ac:dyDescent="0.15">
      <c r="A22" s="195"/>
      <c r="B22" s="195"/>
      <c r="C22" s="196"/>
      <c r="D22" s="196"/>
      <c r="E22" s="41"/>
      <c r="F22" s="36"/>
      <c r="G22" s="36"/>
      <c r="H22" s="36"/>
      <c r="I22" s="45" t="b">
        <v>1</v>
      </c>
      <c r="J22" s="36"/>
      <c r="K22" s="46" t="s">
        <v>97</v>
      </c>
      <c r="L22" s="36"/>
      <c r="M22" s="36"/>
    </row>
    <row r="23" spans="1:19" s="44" customFormat="1" ht="20" customHeight="1" x14ac:dyDescent="0.15">
      <c r="A23" s="195"/>
      <c r="B23" s="195"/>
      <c r="C23" s="196"/>
      <c r="D23" s="196"/>
      <c r="E23" s="41"/>
      <c r="F23" s="36"/>
      <c r="G23" s="36"/>
      <c r="H23" s="36"/>
      <c r="I23" s="36"/>
      <c r="J23" s="36"/>
      <c r="K23" s="47"/>
      <c r="L23" s="36"/>
      <c r="M23" s="48"/>
    </row>
    <row r="24" spans="1:19" s="44" customFormat="1" ht="19.5" hidden="1" customHeight="1" x14ac:dyDescent="0.15">
      <c r="A24" s="195"/>
      <c r="B24" s="195"/>
      <c r="C24" s="196"/>
      <c r="D24" s="196"/>
      <c r="E24" s="41"/>
      <c r="F24" s="36"/>
      <c r="G24" s="36"/>
      <c r="H24" s="36"/>
      <c r="I24" s="36" t="s">
        <v>4</v>
      </c>
      <c r="J24" s="48" t="b">
        <v>0</v>
      </c>
      <c r="K24" s="47"/>
      <c r="L24" s="36"/>
      <c r="M24" s="36"/>
    </row>
    <row r="25" spans="1:19" s="44" customFormat="1" ht="20" hidden="1" customHeight="1" x14ac:dyDescent="0.15">
      <c r="A25" s="195"/>
      <c r="B25" s="195"/>
      <c r="C25" s="196"/>
      <c r="D25" s="196"/>
      <c r="E25" s="41"/>
      <c r="F25" s="36"/>
      <c r="G25" s="57"/>
      <c r="H25" s="36"/>
      <c r="I25" s="36"/>
      <c r="J25" s="48"/>
      <c r="K25" s="47"/>
      <c r="L25" s="36"/>
      <c r="M25" s="36"/>
    </row>
    <row r="26" spans="1:19" s="44" customFormat="1" ht="20" hidden="1" customHeight="1" x14ac:dyDescent="0.15">
      <c r="A26" s="195"/>
      <c r="B26" s="195"/>
      <c r="C26" s="196"/>
      <c r="D26" s="196"/>
      <c r="E26" s="41"/>
      <c r="F26" s="36"/>
      <c r="G26" s="58" t="s">
        <v>4</v>
      </c>
      <c r="H26" s="36"/>
      <c r="I26" s="36"/>
      <c r="J26" s="36"/>
      <c r="K26" s="36"/>
      <c r="L26" s="36"/>
      <c r="M26" s="36"/>
    </row>
    <row r="27" spans="1:19" s="21" customFormat="1" ht="20" x14ac:dyDescent="0.2">
      <c r="A27" s="195"/>
      <c r="B27" s="195"/>
      <c r="C27" s="196"/>
      <c r="D27" s="196"/>
      <c r="E27" s="41"/>
      <c r="F27" s="105" t="s">
        <v>105</v>
      </c>
      <c r="G27" s="105"/>
      <c r="H27" s="105" t="s">
        <v>99</v>
      </c>
      <c r="I27" s="106" t="s">
        <v>100</v>
      </c>
      <c r="J27" s="106" t="s">
        <v>101</v>
      </c>
      <c r="K27" s="106" t="s">
        <v>102</v>
      </c>
      <c r="L27" s="106" t="s">
        <v>103</v>
      </c>
      <c r="M27" s="106" t="s">
        <v>104</v>
      </c>
    </row>
    <row r="28" spans="1:19" s="50" customFormat="1" ht="18" x14ac:dyDescent="0.15">
      <c r="A28" s="195"/>
      <c r="B28" s="195"/>
      <c r="C28" s="196"/>
      <c r="D28" s="196"/>
      <c r="E28" s="41"/>
      <c r="F28" s="87" t="s">
        <v>149</v>
      </c>
      <c r="G28" s="88"/>
      <c r="H28" s="88">
        <v>0</v>
      </c>
      <c r="I28" s="88">
        <v>1000</v>
      </c>
      <c r="J28" s="88">
        <v>2000</v>
      </c>
      <c r="K28" s="88">
        <v>5000</v>
      </c>
      <c r="L28" s="88">
        <v>10000</v>
      </c>
      <c r="M28" s="89">
        <v>20000</v>
      </c>
    </row>
    <row r="29" spans="1:19" s="50" customFormat="1" ht="18" x14ac:dyDescent="0.15">
      <c r="A29" s="195"/>
      <c r="B29" s="195"/>
      <c r="C29" s="196"/>
      <c r="D29" s="196"/>
      <c r="E29" s="41"/>
      <c r="F29" s="90" t="s">
        <v>150</v>
      </c>
      <c r="G29" s="91"/>
      <c r="H29" s="91">
        <v>1000</v>
      </c>
      <c r="I29" s="91">
        <v>2000</v>
      </c>
      <c r="J29" s="91">
        <v>3000</v>
      </c>
      <c r="K29" s="91">
        <v>5000</v>
      </c>
      <c r="L29" s="91">
        <v>10000</v>
      </c>
      <c r="M29" s="92">
        <v>20000</v>
      </c>
    </row>
    <row r="30" spans="1:19" s="50" customFormat="1" ht="18" x14ac:dyDescent="0.15">
      <c r="A30" s="195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9" s="50" customFormat="1" ht="17.25" customHeight="1" x14ac:dyDescent="0.2">
      <c r="A31" s="204"/>
      <c r="B31" s="195"/>
      <c r="C31" s="196"/>
      <c r="D31" s="196"/>
      <c r="E31" s="41"/>
      <c r="F31" s="193" t="s">
        <v>26</v>
      </c>
      <c r="G31" s="193"/>
      <c r="H31" s="193"/>
      <c r="I31" s="193"/>
      <c r="J31" s="193"/>
      <c r="K31" s="193"/>
      <c r="L31" s="193"/>
      <c r="M31" s="193"/>
    </row>
    <row r="32" spans="1:19" s="51" customFormat="1" ht="18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VLOOKUP($M$16,Tablas!$A$6:$H$29,3,TRUE)</f>
        <v>19613</v>
      </c>
      <c r="I32" s="94">
        <f>(VLOOKUP($M$16,Tablas!$A$6:$H$29,4,TRUE))*1.1494</f>
        <v>13906.5906</v>
      </c>
      <c r="J32" s="94">
        <f>(VLOOKUP($M$16,Tablas!$A$6:$H$29,5,TRUE))*1.1494</f>
        <v>9357.2654000000002</v>
      </c>
      <c r="K32" s="94">
        <f>(VLOOKUP($M$16,Tablas!$A$6:$H$29,6,TRUE))*1.1494</f>
        <v>6678.0140000000001</v>
      </c>
      <c r="L32" s="94">
        <f>(VLOOKUP($M$16,Tablas!$A$6:$H$29,7,TRUE))*1.1494</f>
        <v>4617.1397999999999</v>
      </c>
      <c r="M32" s="95">
        <f>(VLOOKUP($M$16,Tablas!$A$6:$H$29,8,TRUE))*1.1494</f>
        <v>3634.4027999999998</v>
      </c>
    </row>
    <row r="33" spans="1:13" s="50" customFormat="1" ht="18" x14ac:dyDescent="0.15">
      <c r="A33" s="195"/>
      <c r="B33" s="195"/>
      <c r="C33" s="196"/>
      <c r="D33" s="196"/>
      <c r="E33" s="41"/>
      <c r="F33" s="96" t="s">
        <v>16</v>
      </c>
      <c r="G33" s="56"/>
      <c r="H33" s="56">
        <f>IF($J$16=1,0,(VLOOKUP($M$18,Tablas!$A$6:$H$29,3,TRUE)))</f>
        <v>31767</v>
      </c>
      <c r="I33" s="56">
        <f>(IF($J$16=1,0,(VLOOKUP($M$18,Tablas!$A$6:$H$29,4,TRUE))))*1.1494</f>
        <v>22746.626</v>
      </c>
      <c r="J33" s="56">
        <f>(IF($J$16=1,0,(VLOOKUP($M$18,Tablas!$A$6:$H$29,5,TRUE))))*1.1494</f>
        <v>15688.160599999999</v>
      </c>
      <c r="K33" s="56">
        <f>(IF($J$16=1,0,(VLOOKUP($M$18,Tablas!$A$6:$H$29,6,TRUE))))*1.1494</f>
        <v>11900.8876</v>
      </c>
      <c r="L33" s="56">
        <f>(IF($J$16=1,0,(VLOOKUP($M$18,Tablas!$A$6:$H$29,7,TRUE))))*1.1494</f>
        <v>8719.3483999999989</v>
      </c>
      <c r="M33" s="97">
        <f>(IF($J$16=1,0,(VLOOKUP($M$18,Tablas!$A$6:$H$29,8,TRUE))))*1.1494</f>
        <v>6872.2626</v>
      </c>
    </row>
    <row r="34" spans="1:13" s="50" customFormat="1" ht="18" x14ac:dyDescent="0.15">
      <c r="A34" s="195"/>
      <c r="B34" s="195"/>
      <c r="C34" s="196"/>
      <c r="D34" s="196"/>
      <c r="E34" s="52"/>
      <c r="F34" s="96" t="s">
        <v>17</v>
      </c>
      <c r="G34" s="56"/>
      <c r="H34" s="56">
        <f>IF($J$18=0,0,(VLOOKUP($J$18,Tablas!$A$30:$H$32,3,TRUE)))</f>
        <v>15516</v>
      </c>
      <c r="I34" s="56">
        <f>(IF($J$18=0,0,(VLOOKUP($J$18,Tablas!$A$30:$H$32,4,TRUE))))*1.1494</f>
        <v>11252.626</v>
      </c>
      <c r="J34" s="56">
        <f>(IF($J$18=0,0,(VLOOKUP($J$18,Tablas!$A$30:$H$32,5,TRUE))))*1.1494</f>
        <v>8453.8369999999995</v>
      </c>
      <c r="K34" s="56">
        <f>(IF($J$18=0,0,(VLOOKUP($J$18,Tablas!$A$30:$H$32,6,TRUE))))*1.1494</f>
        <v>6949.2723999999998</v>
      </c>
      <c r="L34" s="56">
        <f>(IF($J$18=0,0,(VLOOKUP($J$18,Tablas!$A$30:$H$32,7,TRUE))))*1.1494</f>
        <v>5699.8746000000001</v>
      </c>
      <c r="M34" s="97">
        <f>(IF($J$18=0,0,(VLOOKUP($J$18,Tablas!$A$30:$H$32,8,TRUE))))*1.1494</f>
        <v>4440.1322</v>
      </c>
    </row>
    <row r="35" spans="1:13" s="50" customFormat="1" ht="18" x14ac:dyDescent="0.15">
      <c r="A35" s="195"/>
      <c r="B35" s="195"/>
      <c r="C35" s="196"/>
      <c r="D35" s="196"/>
      <c r="E35" s="41"/>
      <c r="F35" s="96" t="s">
        <v>20</v>
      </c>
      <c r="G35" s="56"/>
      <c r="H35" s="56">
        <f>+IF($I$22=FALSE,0,Tablas!C$33)</f>
        <v>0</v>
      </c>
      <c r="I35" s="56">
        <f>+IF($I$22=FALSE,0,Tablas!D$33)</f>
        <v>0</v>
      </c>
      <c r="J35" s="56">
        <f>+IF($I$22=FALSE,0,Tablas!E$33)</f>
        <v>0</v>
      </c>
      <c r="K35" s="56">
        <f>(+IF($I$22=FALSE,0,Tablas!F$33))</f>
        <v>258.61500000000001</v>
      </c>
      <c r="L35" s="56">
        <f>+IF($I$22=FALSE,0,Tablas!G$33)</f>
        <v>258.61500000000001</v>
      </c>
      <c r="M35" s="97">
        <f>+IF($I$22=FALSE,0,Tablas!H$33)</f>
        <v>258.61500000000001</v>
      </c>
    </row>
    <row r="36" spans="1:13" s="50" customFormat="1" ht="18" x14ac:dyDescent="0.15">
      <c r="A36" s="195"/>
      <c r="B36" s="195"/>
      <c r="C36" s="196"/>
      <c r="D36" s="196"/>
      <c r="E36" s="41"/>
      <c r="F36" s="96" t="s">
        <v>106</v>
      </c>
      <c r="G36" s="56"/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97">
        <v>0</v>
      </c>
    </row>
    <row r="37" spans="1:13" s="50" customFormat="1" ht="18" x14ac:dyDescent="0.15">
      <c r="A37" s="195"/>
      <c r="B37" s="195"/>
      <c r="C37" s="203"/>
      <c r="D37" s="203"/>
      <c r="E37" s="41"/>
      <c r="F37" s="98" t="s">
        <v>19</v>
      </c>
      <c r="G37" s="82"/>
      <c r="H37" s="82">
        <f>SUM(H32:H36)</f>
        <v>66896</v>
      </c>
      <c r="I37" s="82">
        <f>(SUM(I32:I36))</f>
        <v>47905.842600000004</v>
      </c>
      <c r="J37" s="82">
        <f>(SUM(J32:J36))</f>
        <v>33499.262999999999</v>
      </c>
      <c r="K37" s="82">
        <f>(SUM(K32:K36))</f>
        <v>25786.789000000001</v>
      </c>
      <c r="L37" s="82">
        <f>(SUM(L32:L36))</f>
        <v>19294.977800000001</v>
      </c>
      <c r="M37" s="99">
        <f>(SUM(M32:M36))</f>
        <v>15205.4126</v>
      </c>
    </row>
    <row r="38" spans="1:13" s="51" customFormat="1" ht="18" x14ac:dyDescent="0.15">
      <c r="A38" s="195"/>
      <c r="B38" s="195"/>
      <c r="C38" s="196"/>
      <c r="D38" s="196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18" x14ac:dyDescent="0.15">
      <c r="A39" s="195"/>
      <c r="B39" s="195"/>
      <c r="C39" s="205"/>
      <c r="D39" s="196"/>
      <c r="E39" s="41"/>
      <c r="F39" s="100" t="s">
        <v>18</v>
      </c>
      <c r="G39" s="101"/>
      <c r="H39" s="101">
        <f t="shared" ref="H39:M39" si="0">SUM(H37:H38)</f>
        <v>66971</v>
      </c>
      <c r="I39" s="101">
        <f t="shared" si="0"/>
        <v>47991.842600000004</v>
      </c>
      <c r="J39" s="101">
        <f t="shared" si="0"/>
        <v>33585.262999999999</v>
      </c>
      <c r="K39" s="101">
        <f t="shared" si="0"/>
        <v>25872.789000000001</v>
      </c>
      <c r="L39" s="101">
        <f t="shared" si="0"/>
        <v>19380.977800000001</v>
      </c>
      <c r="M39" s="102">
        <f t="shared" si="0"/>
        <v>15291.4126</v>
      </c>
    </row>
    <row r="40" spans="1:13" s="50" customFormat="1" ht="18" x14ac:dyDescent="0.15">
      <c r="A40" s="195"/>
      <c r="B40" s="195"/>
      <c r="C40" s="205"/>
      <c r="D40" s="196"/>
      <c r="E40" s="53"/>
      <c r="F40" s="56"/>
      <c r="G40" s="56"/>
      <c r="H40" s="56"/>
      <c r="I40" s="56"/>
      <c r="J40" s="56"/>
      <c r="K40" s="56"/>
      <c r="L40" s="56"/>
      <c r="M40" s="56"/>
    </row>
    <row r="41" spans="1:13" s="50" customFormat="1" ht="18" x14ac:dyDescent="0.15">
      <c r="A41" s="195"/>
      <c r="B41" s="195"/>
      <c r="C41" s="205"/>
      <c r="D41" s="196"/>
      <c r="E41" s="53"/>
      <c r="F41" s="84"/>
      <c r="G41" s="84"/>
      <c r="H41" s="84"/>
      <c r="I41" s="84"/>
      <c r="J41" s="84"/>
      <c r="K41" s="84"/>
      <c r="L41" s="84"/>
      <c r="M41" s="84"/>
    </row>
    <row r="42" spans="1:13" s="51" customFormat="1" ht="20" x14ac:dyDescent="0.2">
      <c r="A42" s="195"/>
      <c r="B42" s="195"/>
      <c r="C42" s="196"/>
      <c r="D42" s="196"/>
      <c r="E42" s="54"/>
      <c r="F42" s="193" t="s">
        <v>25</v>
      </c>
      <c r="G42" s="193"/>
      <c r="H42" s="193"/>
      <c r="I42" s="193"/>
      <c r="J42" s="193"/>
      <c r="K42" s="193"/>
      <c r="L42" s="193"/>
      <c r="M42" s="193"/>
    </row>
    <row r="43" spans="1:13" s="50" customFormat="1" ht="18" x14ac:dyDescent="0.15">
      <c r="A43" s="195"/>
      <c r="B43" s="195"/>
      <c r="C43" s="196"/>
      <c r="D43" s="196"/>
      <c r="E43" s="54"/>
      <c r="F43" s="93" t="s">
        <v>15</v>
      </c>
      <c r="G43" s="94"/>
      <c r="H43" s="94">
        <f>VLOOKUP($M$16,Tablas!$A$39:$H$62,3,TRUE)</f>
        <v>10394.890000000001</v>
      </c>
      <c r="I43" s="94">
        <f>(VLOOKUP($M$16,Tablas!$A$39:$H$62,4,TRUE))*1.1494</f>
        <v>7370.4930180000001</v>
      </c>
      <c r="J43" s="94">
        <f>(VLOOKUP($M$16,Tablas!$A$39:$H$62,5,TRUE))*1.1494</f>
        <v>4959.3506620000007</v>
      </c>
      <c r="K43" s="94">
        <f>(VLOOKUP($M$16,Tablas!$A$39:$H$62,6,TRUE))*1.1494</f>
        <v>3539.3474200000001</v>
      </c>
      <c r="L43" s="94">
        <f>(VLOOKUP($M$16,Tablas!$A$39:$H$62,7,TRUE))*1.1494</f>
        <v>2447.0840940000003</v>
      </c>
      <c r="M43" s="95">
        <f>(VLOOKUP($M$16,Tablas!$A$39:$H$62,8,TRUE))*1.1494</f>
        <v>1926.2334840000001</v>
      </c>
    </row>
    <row r="44" spans="1:13" s="51" customFormat="1" ht="18" x14ac:dyDescent="0.15">
      <c r="A44" s="208"/>
      <c r="B44" s="208"/>
      <c r="C44" s="196"/>
      <c r="D44" s="196"/>
      <c r="E44" s="54"/>
      <c r="F44" s="96" t="s">
        <v>16</v>
      </c>
      <c r="G44" s="56"/>
      <c r="H44" s="56">
        <f>IF($J$16=1,0,(VLOOKUP($M$18,Tablas!$A$39:$H$62,3,TRUE)))</f>
        <v>16836.510000000002</v>
      </c>
      <c r="I44" s="56">
        <f>(IF($J$16=1,0,(VLOOKUP($M$18,Tablas!$A$39:$H$62,4,TRUE))))*1.1494</f>
        <v>12055.711780000001</v>
      </c>
      <c r="J44" s="56">
        <f>(IF($J$16=1,0,(VLOOKUP($M$18,Tablas!$A$39:$H$62,5,TRUE))))*1.1494</f>
        <v>8314.7251180000003</v>
      </c>
      <c r="K44" s="56">
        <f>(IF($J$16=1,0,(VLOOKUP($M$18,Tablas!$A$39:$H$62,6,TRUE))))*1.1494</f>
        <v>6307.4704279999996</v>
      </c>
      <c r="L44" s="56">
        <f>(IF($J$16=1,0,(VLOOKUP($M$18,Tablas!$A$39:$H$62,7,TRUE))))*1.1494</f>
        <v>4621.2546520000005</v>
      </c>
      <c r="M44" s="97">
        <f>(IF($J$16=1,0,(VLOOKUP($M$18,Tablas!$A$39:$H$62,8,TRUE))))*1.1494</f>
        <v>3642.2991780000002</v>
      </c>
    </row>
    <row r="45" spans="1:13" s="50" customFormat="1" ht="18" x14ac:dyDescent="0.15">
      <c r="A45" s="195"/>
      <c r="B45" s="195"/>
      <c r="C45" s="196"/>
      <c r="D45" s="196"/>
      <c r="E45" s="41"/>
      <c r="F45" s="96" t="s">
        <v>17</v>
      </c>
      <c r="G45" s="56"/>
      <c r="H45" s="56">
        <f>IF($J$18=0,0,(VLOOKUP($J$18,Tablas!$A$63:$H$65,3,TRUE)))</f>
        <v>8223.48</v>
      </c>
      <c r="I45" s="56">
        <f>(IF($J$18=0,0,(VLOOKUP($J$18,Tablas!$A$63:$H$65,4,TRUE))))*1.1494</f>
        <v>5963.8917799999999</v>
      </c>
      <c r="J45" s="56">
        <f>(IF($J$18=0,0,(VLOOKUP($J$18,Tablas!$A$63:$H$65,5,TRUE))))*1.1494</f>
        <v>4480.5336100000004</v>
      </c>
      <c r="K45" s="56">
        <f>(IF($J$18=0,0,(VLOOKUP($J$18,Tablas!$A$63:$H$65,6,TRUE))))*1.1494</f>
        <v>3683.114372</v>
      </c>
      <c r="L45" s="56">
        <f>(IF($J$18=0,0,(VLOOKUP($J$18,Tablas!$A$63:$H$65,7,TRUE))))*1.1494</f>
        <v>3020.9335379999998</v>
      </c>
      <c r="M45" s="97">
        <f>(IF($J$18=0,0,(VLOOKUP($J$18,Tablas!$A$63:$H$65,8,TRUE))))*1.1494</f>
        <v>2353.270066</v>
      </c>
    </row>
    <row r="46" spans="1:13" s="50" customFormat="1" ht="18" x14ac:dyDescent="0.15">
      <c r="A46" s="195"/>
      <c r="B46" s="195"/>
      <c r="C46" s="205"/>
      <c r="D46" s="196"/>
      <c r="E46" s="41"/>
      <c r="F46" s="96" t="s">
        <v>20</v>
      </c>
      <c r="G46" s="56"/>
      <c r="H46" s="56">
        <f>+IF($I$22=FALSE,0,Tablas!C$66)</f>
        <v>0</v>
      </c>
      <c r="I46" s="56">
        <f>+IF($I$22=FALSE,0,Tablas!D$66)</f>
        <v>0</v>
      </c>
      <c r="J46" s="56">
        <f>+IF($I$22=FALSE,0,Tablas!E$66)</f>
        <v>0</v>
      </c>
      <c r="K46" s="56">
        <f>+IF($I$22=FALSE,0,Tablas!F$66)</f>
        <v>137.07</v>
      </c>
      <c r="L46" s="56">
        <f>+IF($I$22=FALSE,0,Tablas!G$66)</f>
        <v>137.07</v>
      </c>
      <c r="M46" s="97">
        <f>+IF($I$22=FALSE,0,Tablas!H$66)</f>
        <v>137.07</v>
      </c>
    </row>
    <row r="47" spans="1:13" s="50" customFormat="1" ht="18" x14ac:dyDescent="0.15">
      <c r="A47" s="195"/>
      <c r="B47" s="195"/>
      <c r="C47" s="196"/>
      <c r="D47" s="196"/>
      <c r="E47" s="41"/>
      <c r="F47" s="96" t="s">
        <v>106</v>
      </c>
      <c r="G47" s="56"/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97">
        <v>0</v>
      </c>
    </row>
    <row r="48" spans="1:13" s="50" customFormat="1" ht="18" x14ac:dyDescent="0.15">
      <c r="A48" s="195"/>
      <c r="B48" s="195"/>
      <c r="C48" s="196"/>
      <c r="D48" s="196"/>
      <c r="E48" s="41"/>
      <c r="F48" s="98" t="s">
        <v>19</v>
      </c>
      <c r="G48" s="82"/>
      <c r="H48" s="82">
        <f>SUM(H43:H47)</f>
        <v>35454.880000000005</v>
      </c>
      <c r="I48" s="82">
        <f>(SUM(I43:I47))</f>
        <v>25390.096578000004</v>
      </c>
      <c r="J48" s="82">
        <f>(SUM(J43:J47))</f>
        <v>17754.609390000001</v>
      </c>
      <c r="K48" s="82">
        <f>(SUM(K43:K47))</f>
        <v>13667.002219999998</v>
      </c>
      <c r="L48" s="82">
        <f>(SUM(L43:L47))</f>
        <v>10226.342284</v>
      </c>
      <c r="M48" s="99">
        <f>(SUM(M43:M47))</f>
        <v>8058.8727280000003</v>
      </c>
    </row>
    <row r="49" spans="1:13" s="50" customFormat="1" ht="18" x14ac:dyDescent="0.15">
      <c r="A49" s="195"/>
      <c r="B49" s="195"/>
      <c r="C49" s="196"/>
      <c r="D49" s="196"/>
      <c r="E49" s="41"/>
      <c r="F49" s="96" t="s">
        <v>21</v>
      </c>
      <c r="G49" s="56"/>
      <c r="H49" s="56">
        <v>75</v>
      </c>
      <c r="I49" s="56">
        <v>86</v>
      </c>
      <c r="J49" s="56">
        <v>86</v>
      </c>
      <c r="K49" s="56">
        <v>86</v>
      </c>
      <c r="L49" s="56">
        <v>86</v>
      </c>
      <c r="M49" s="97">
        <v>86</v>
      </c>
    </row>
    <row r="50" spans="1:13" s="51" customFormat="1" ht="18" x14ac:dyDescent="0.15">
      <c r="A50" s="195"/>
      <c r="B50" s="195"/>
      <c r="C50" s="196"/>
      <c r="D50" s="196"/>
      <c r="E50" s="41"/>
      <c r="F50" s="103" t="s">
        <v>23</v>
      </c>
      <c r="G50" s="85"/>
      <c r="H50" s="85">
        <f t="shared" ref="H50:M50" si="1">SUM(H48:H49)</f>
        <v>35529.880000000005</v>
      </c>
      <c r="I50" s="85">
        <f t="shared" si="1"/>
        <v>25476.096578000004</v>
      </c>
      <c r="J50" s="85">
        <f t="shared" si="1"/>
        <v>17840.609390000001</v>
      </c>
      <c r="K50" s="85">
        <f t="shared" si="1"/>
        <v>13753.002219999998</v>
      </c>
      <c r="L50" s="85">
        <f t="shared" si="1"/>
        <v>10312.342284</v>
      </c>
      <c r="M50" s="104">
        <f t="shared" si="1"/>
        <v>8144.8727280000003</v>
      </c>
    </row>
    <row r="51" spans="1:13" s="50" customFormat="1" ht="18" x14ac:dyDescent="0.15">
      <c r="A51" s="204"/>
      <c r="B51" s="204"/>
      <c r="C51" s="207"/>
      <c r="D51" s="207"/>
      <c r="E51" s="41"/>
      <c r="F51" s="100" t="s">
        <v>24</v>
      </c>
      <c r="G51" s="101"/>
      <c r="H51" s="101">
        <f t="shared" ref="H51:M51" si="2">+H48</f>
        <v>35454.880000000005</v>
      </c>
      <c r="I51" s="101">
        <f t="shared" si="2"/>
        <v>25390.096578000004</v>
      </c>
      <c r="J51" s="101">
        <f t="shared" si="2"/>
        <v>17754.609390000001</v>
      </c>
      <c r="K51" s="101">
        <f t="shared" si="2"/>
        <v>13667.002219999998</v>
      </c>
      <c r="L51" s="101">
        <f t="shared" si="2"/>
        <v>10226.342284</v>
      </c>
      <c r="M51" s="102">
        <f t="shared" si="2"/>
        <v>8058.8727280000003</v>
      </c>
    </row>
    <row r="52" spans="1:13" s="50" customFormat="1" ht="18" x14ac:dyDescent="0.2">
      <c r="A52" s="204"/>
      <c r="B52" s="204"/>
      <c r="C52" s="207"/>
      <c r="D52" s="207"/>
      <c r="E52" s="53"/>
      <c r="F52" s="201" t="s">
        <v>178</v>
      </c>
      <c r="G52" s="201"/>
      <c r="H52" s="201"/>
      <c r="I52" s="201"/>
      <c r="J52" s="201"/>
      <c r="K52" s="201"/>
      <c r="L52" s="201"/>
      <c r="M52" s="201"/>
    </row>
    <row r="53" spans="1:13" s="50" customFormat="1" ht="18" x14ac:dyDescent="0.2">
      <c r="A53" s="23"/>
      <c r="B53" s="23"/>
      <c r="C53" s="23"/>
      <c r="D53" s="23"/>
      <c r="E53" s="53"/>
      <c r="F53" s="86"/>
      <c r="G53" s="86"/>
      <c r="H53" s="86"/>
      <c r="I53" s="86"/>
      <c r="J53" s="86"/>
      <c r="K53" s="86"/>
      <c r="L53" s="86"/>
      <c r="M53" s="86"/>
    </row>
    <row r="54" spans="1:13" s="51" customFormat="1" ht="14" x14ac:dyDescent="0.15">
      <c r="A54" s="23"/>
      <c r="B54" s="23" t="s">
        <v>4</v>
      </c>
      <c r="C54" s="23"/>
      <c r="D54" s="23"/>
      <c r="E54" s="41"/>
      <c r="F54" s="206" t="s">
        <v>152</v>
      </c>
      <c r="G54" s="206"/>
      <c r="H54" s="206"/>
      <c r="I54" s="206"/>
      <c r="J54" s="206"/>
      <c r="K54" s="206"/>
      <c r="L54" s="206"/>
      <c r="M54" s="206"/>
    </row>
    <row r="55" spans="1:13" s="51" customFormat="1" ht="14" x14ac:dyDescent="0.15">
      <c r="A55" s="23"/>
      <c r="B55" s="23" t="s">
        <v>4</v>
      </c>
      <c r="C55" s="23"/>
      <c r="D55" s="23"/>
      <c r="E55" s="42"/>
      <c r="F55" s="206"/>
      <c r="G55" s="206"/>
      <c r="H55" s="206"/>
      <c r="I55" s="206"/>
      <c r="J55" s="206"/>
      <c r="K55" s="206"/>
      <c r="L55" s="206"/>
      <c r="M55" s="206"/>
    </row>
    <row r="56" spans="1:13" ht="14" x14ac:dyDescent="0.15">
      <c r="E56" s="42"/>
      <c r="F56" s="206"/>
      <c r="G56" s="206"/>
      <c r="H56" s="206"/>
      <c r="I56" s="206"/>
      <c r="J56" s="206"/>
      <c r="K56" s="206"/>
      <c r="L56" s="206"/>
      <c r="M56" s="206"/>
    </row>
    <row r="57" spans="1:13" ht="27.75" customHeight="1" x14ac:dyDescent="0.15">
      <c r="F57" s="206"/>
      <c r="G57" s="206"/>
      <c r="H57" s="206"/>
      <c r="I57" s="206"/>
      <c r="J57" s="206"/>
      <c r="K57" s="206"/>
      <c r="L57" s="206"/>
      <c r="M57" s="206"/>
    </row>
    <row r="140" spans="1:13" x14ac:dyDescent="0.15">
      <c r="M140" s="23" t="s">
        <v>153</v>
      </c>
    </row>
    <row r="142" spans="1:13" x14ac:dyDescent="0.15">
      <c r="A142" s="75"/>
      <c r="B142" s="75"/>
      <c r="C142" s="75"/>
      <c r="D142" s="75"/>
    </row>
    <row r="143" spans="1:13" x14ac:dyDescent="0.15">
      <c r="A143" s="75"/>
      <c r="B143" s="75"/>
      <c r="C143" s="75"/>
      <c r="D143" s="75"/>
    </row>
    <row r="144" spans="1:13" x14ac:dyDescent="0.15">
      <c r="A144" s="75"/>
      <c r="B144" s="75"/>
      <c r="C144" s="75"/>
      <c r="D144" s="75"/>
    </row>
    <row r="145" spans="1:4" x14ac:dyDescent="0.15">
      <c r="A145" s="75"/>
      <c r="B145" s="75"/>
      <c r="C145" s="75"/>
      <c r="D145" s="75"/>
    </row>
  </sheetData>
  <sheetProtection algorithmName="SHA-512" hashValue="yr0BDnC81ptpflLYaRJOr3FZ6hHAbVRDhAUi+5ecOeas6EXDZWawLgydIJ8mZumiruey10k++28Wu46sV618yw==" saltValue="OvpSTqZhGbfgbWbpbvEgvA==" spinCount="100000" sheet="1" objects="1" scenarios="1"/>
  <mergeCells count="79">
    <mergeCell ref="F54:M57"/>
    <mergeCell ref="A51:B52"/>
    <mergeCell ref="C51:D52"/>
    <mergeCell ref="A38:B38"/>
    <mergeCell ref="A39:B39"/>
    <mergeCell ref="A40:B40"/>
    <mergeCell ref="A48:B48"/>
    <mergeCell ref="A43:B43"/>
    <mergeCell ref="A44:B44"/>
    <mergeCell ref="C48:D48"/>
    <mergeCell ref="C39:D39"/>
    <mergeCell ref="C44:D44"/>
    <mergeCell ref="C45:D45"/>
    <mergeCell ref="C42:D42"/>
    <mergeCell ref="C46:D46"/>
    <mergeCell ref="A46:B46"/>
    <mergeCell ref="A47:B47"/>
    <mergeCell ref="C47:D47"/>
    <mergeCell ref="A42:B42"/>
    <mergeCell ref="C40:D40"/>
    <mergeCell ref="A41:B41"/>
    <mergeCell ref="C41:D41"/>
    <mergeCell ref="A45:B45"/>
    <mergeCell ref="A37:B37"/>
    <mergeCell ref="A34:B35"/>
    <mergeCell ref="C43:D43"/>
    <mergeCell ref="C38:D38"/>
    <mergeCell ref="C36:D36"/>
    <mergeCell ref="C35:D35"/>
    <mergeCell ref="A16:B16"/>
    <mergeCell ref="A17:B17"/>
    <mergeCell ref="A22:B22"/>
    <mergeCell ref="A23:B23"/>
    <mergeCell ref="A24:B24"/>
    <mergeCell ref="C30:D30"/>
    <mergeCell ref="A30:B30"/>
    <mergeCell ref="C32:D32"/>
    <mergeCell ref="C33:D33"/>
    <mergeCell ref="A31:B31"/>
    <mergeCell ref="C31:D31"/>
    <mergeCell ref="A32:B32"/>
    <mergeCell ref="C29:D29"/>
    <mergeCell ref="C24:D24"/>
    <mergeCell ref="C25:D25"/>
    <mergeCell ref="C26:D26"/>
    <mergeCell ref="A27:B28"/>
    <mergeCell ref="A29:B29"/>
    <mergeCell ref="A14:B14"/>
    <mergeCell ref="C27:D27"/>
    <mergeCell ref="A15:B15"/>
    <mergeCell ref="F52:M52"/>
    <mergeCell ref="C13:D13"/>
    <mergeCell ref="C14:D14"/>
    <mergeCell ref="C15:D15"/>
    <mergeCell ref="C16:D16"/>
    <mergeCell ref="C17:D17"/>
    <mergeCell ref="C22:D22"/>
    <mergeCell ref="C23:D23"/>
    <mergeCell ref="C28:D28"/>
    <mergeCell ref="C34:D34"/>
    <mergeCell ref="C49:D49"/>
    <mergeCell ref="C18:D19"/>
    <mergeCell ref="C37:D37"/>
    <mergeCell ref="F31:M31"/>
    <mergeCell ref="F42:M42"/>
    <mergeCell ref="F9:M9"/>
    <mergeCell ref="A50:B50"/>
    <mergeCell ref="C50:D50"/>
    <mergeCell ref="H12:M12"/>
    <mergeCell ref="H14:M14"/>
    <mergeCell ref="F18:G18"/>
    <mergeCell ref="F17:G17"/>
    <mergeCell ref="A10:D10"/>
    <mergeCell ref="A13:B13"/>
    <mergeCell ref="A49:B49"/>
    <mergeCell ref="A33:B33"/>
    <mergeCell ref="A25:B26"/>
    <mergeCell ref="A18:B19"/>
    <mergeCell ref="A36:B36"/>
  </mergeCells>
  <phoneticPr fontId="5" type="noConversion"/>
  <conditionalFormatting sqref="J16">
    <cfRule type="cellIs" dxfId="51" priority="1" stopIfTrue="1" operator="greaterThan">
      <formula>2</formula>
    </cfRule>
    <cfRule type="cellIs" dxfId="50" priority="2" stopIfTrue="1" operator="lessThan">
      <formula>1</formula>
    </cfRule>
  </conditionalFormatting>
  <conditionalFormatting sqref="M16 M18">
    <cfRule type="cellIs" dxfId="49" priority="3" stopIfTrue="1" operator="greaterThan">
      <formula>73</formula>
    </cfRule>
    <cfRule type="cellIs" dxfId="48" priority="4" stopIfTrue="1" operator="lessThan">
      <formula>18</formula>
    </cfRule>
  </conditionalFormatting>
  <printOptions horizontalCentered="1"/>
  <pageMargins left="0.7" right="0.7" top="0.75" bottom="0.75" header="0.3" footer="0.3"/>
  <pageSetup scale="60" fitToHeight="2" orientation="portrait" horizontalDpi="300" verticalDpi="300" r:id="rId1"/>
  <headerFooter alignWithMargins="0"/>
  <rowBreaks count="1" manualBreakCount="1">
    <brk id="56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4" name="Check Box 37">
              <controlPr locked="0" defaultSize="0" autoFill="0" autoLine="0" autoPict="0">
                <anchor moveWithCells="1">
                  <from>
                    <xdr:col>9</xdr:col>
                    <xdr:colOff>660400</xdr:colOff>
                    <xdr:row>21</xdr:row>
                    <xdr:rowOff>76200</xdr:rowOff>
                  </from>
                  <to>
                    <xdr:col>9</xdr:col>
                    <xdr:colOff>927100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60"/>
  <sheetViews>
    <sheetView showGridLines="0" zoomScaleNormal="100" zoomScaleSheetLayoutView="100" zoomScalePageLayoutView="98" workbookViewId="0">
      <selection activeCell="F9" sqref="F9:M11"/>
    </sheetView>
  </sheetViews>
  <sheetFormatPr baseColWidth="10" defaultColWidth="8.83203125" defaultRowHeight="13" x14ac:dyDescent="0.15"/>
  <cols>
    <col min="1" max="1" width="33.6640625" style="23" customWidth="1"/>
    <col min="2" max="2" width="12.5" style="23" customWidth="1"/>
    <col min="3" max="3" width="22.6640625" style="23" customWidth="1"/>
    <col min="4" max="4" width="27.33203125" style="23" customWidth="1"/>
    <col min="5" max="5" width="1.5" style="23" customWidth="1"/>
    <col min="6" max="6" width="16.6640625" style="23" customWidth="1"/>
    <col min="7" max="7" width="20.5" style="23" customWidth="1"/>
    <col min="8" max="8" width="1.5" style="23" hidden="1" customWidth="1"/>
    <col min="9" max="12" width="16.6640625" style="23" customWidth="1"/>
    <col min="13" max="13" width="19.1640625" style="23" customWidth="1"/>
    <col min="14" max="16384" width="8.83203125" style="23"/>
  </cols>
  <sheetData>
    <row r="1" spans="1:13" ht="16.5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6.5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6.5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6.5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6.5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6.5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6.5" customHeight="1" x14ac:dyDescent="0.1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ht="16.5" customHeight="1" x14ac:dyDescent="0.1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</row>
    <row r="9" spans="1:13" ht="16.5" customHeight="1" x14ac:dyDescent="0.15">
      <c r="A9" s="36"/>
      <c r="B9" s="36"/>
      <c r="C9" s="36"/>
      <c r="D9" s="36"/>
      <c r="E9" s="36"/>
      <c r="F9" s="209" t="s">
        <v>172</v>
      </c>
      <c r="G9" s="209"/>
      <c r="H9" s="209"/>
      <c r="I9" s="209"/>
      <c r="J9" s="209"/>
      <c r="K9" s="209"/>
      <c r="L9" s="209"/>
      <c r="M9" s="209"/>
    </row>
    <row r="10" spans="1:13" ht="24.75" customHeight="1" x14ac:dyDescent="0.25">
      <c r="A10" s="39"/>
      <c r="B10" s="39"/>
      <c r="C10" s="39"/>
      <c r="D10" s="39"/>
      <c r="E10" s="39"/>
      <c r="F10" s="209"/>
      <c r="G10" s="209"/>
      <c r="H10" s="209"/>
      <c r="I10" s="209"/>
      <c r="J10" s="209"/>
      <c r="K10" s="209"/>
      <c r="L10" s="209"/>
      <c r="M10" s="209"/>
    </row>
    <row r="11" spans="1:13" ht="23" x14ac:dyDescent="0.25">
      <c r="A11" s="40"/>
      <c r="B11" s="40"/>
      <c r="C11" s="40"/>
      <c r="D11" s="40"/>
      <c r="E11" s="40"/>
      <c r="F11" s="209"/>
      <c r="G11" s="209"/>
      <c r="H11" s="209"/>
      <c r="I11" s="209"/>
      <c r="J11" s="209"/>
      <c r="K11" s="209"/>
      <c r="L11" s="209"/>
      <c r="M11" s="209"/>
    </row>
    <row r="12" spans="1:13" ht="20.25" customHeight="1" x14ac:dyDescent="0.25">
      <c r="A12" s="200" t="s">
        <v>171</v>
      </c>
      <c r="B12" s="200"/>
      <c r="C12" s="200"/>
      <c r="D12" s="200"/>
      <c r="E12" s="40"/>
      <c r="F12" s="40"/>
      <c r="G12" s="76" t="s">
        <v>164</v>
      </c>
      <c r="H12" s="197" t="str">
        <f>+'INGRESO DE DATOS'!$D$14</f>
        <v>NOMBRE Y APELLIDO</v>
      </c>
      <c r="I12" s="197"/>
      <c r="J12" s="197"/>
      <c r="K12" s="197"/>
      <c r="L12" s="197"/>
      <c r="M12" s="197"/>
    </row>
    <row r="13" spans="1:13" ht="12" customHeight="1" x14ac:dyDescent="0.15">
      <c r="A13" s="195"/>
      <c r="B13" s="195"/>
      <c r="C13" s="196"/>
      <c r="D13" s="196"/>
      <c r="E13" s="41"/>
      <c r="F13" s="36"/>
      <c r="G13" s="36"/>
      <c r="H13" s="36"/>
      <c r="I13" s="36"/>
      <c r="J13" s="36"/>
      <c r="K13" s="36"/>
      <c r="L13" s="36"/>
      <c r="M13" s="36"/>
    </row>
    <row r="14" spans="1:13" ht="20" customHeight="1" x14ac:dyDescent="0.25">
      <c r="A14" s="195"/>
      <c r="B14" s="195"/>
      <c r="C14" s="196"/>
      <c r="D14" s="196"/>
      <c r="E14" s="41"/>
      <c r="F14" s="40"/>
      <c r="G14" s="76" t="s">
        <v>165</v>
      </c>
      <c r="H14" s="197" t="str">
        <f>+'INGRESO DE DATOS'!$D$24</f>
        <v>AGENCIA</v>
      </c>
      <c r="I14" s="197"/>
      <c r="J14" s="197"/>
      <c r="K14" s="197"/>
      <c r="L14" s="197"/>
      <c r="M14" s="197"/>
    </row>
    <row r="15" spans="1:13" ht="12" customHeight="1" x14ac:dyDescent="0.25">
      <c r="A15" s="195"/>
      <c r="B15" s="195"/>
      <c r="C15" s="196"/>
      <c r="D15" s="196"/>
      <c r="E15" s="41"/>
      <c r="F15" s="40"/>
      <c r="G15" s="40"/>
      <c r="H15" s="36"/>
      <c r="I15" s="36"/>
      <c r="J15" s="36"/>
      <c r="K15" s="36"/>
      <c r="L15" s="36"/>
      <c r="M15" s="36"/>
    </row>
    <row r="16" spans="1:13" ht="20" customHeight="1" x14ac:dyDescent="0.2">
      <c r="A16" s="195"/>
      <c r="B16" s="195"/>
      <c r="C16" s="196"/>
      <c r="D16" s="196"/>
      <c r="E16" s="41"/>
      <c r="F16" s="36"/>
      <c r="G16" s="36"/>
      <c r="H16" s="36"/>
      <c r="I16" s="76" t="s">
        <v>166</v>
      </c>
      <c r="J16" s="78">
        <f>+'INGRESO DE DATOS'!$G$16</f>
        <v>2</v>
      </c>
      <c r="K16" s="36"/>
      <c r="L16" s="76" t="s">
        <v>168</v>
      </c>
      <c r="M16" s="78">
        <f>+'INGRESO DE DATOS'!$G$18</f>
        <v>24</v>
      </c>
    </row>
    <row r="17" spans="1:13" ht="12" customHeight="1" x14ac:dyDescent="0.15">
      <c r="A17" s="195"/>
      <c r="B17" s="195"/>
      <c r="C17" s="196"/>
      <c r="D17" s="196"/>
      <c r="E17" s="41"/>
      <c r="F17" s="199"/>
      <c r="G17" s="199"/>
      <c r="H17" s="36"/>
      <c r="I17" s="36"/>
      <c r="J17" s="36"/>
      <c r="K17" s="36"/>
      <c r="L17" s="36"/>
      <c r="M17" s="36"/>
    </row>
    <row r="18" spans="1:13" ht="20" customHeight="1" x14ac:dyDescent="0.2">
      <c r="A18" s="195"/>
      <c r="B18" s="195"/>
      <c r="C18" s="202"/>
      <c r="D18" s="202"/>
      <c r="E18" s="42"/>
      <c r="F18" s="107"/>
      <c r="G18" s="107"/>
      <c r="H18" s="36"/>
      <c r="I18" s="76" t="s">
        <v>167</v>
      </c>
      <c r="J18" s="78">
        <f>+'INGRESO DE DATOS'!$J$16</f>
        <v>4</v>
      </c>
      <c r="K18" s="36"/>
      <c r="L18" s="76" t="s">
        <v>169</v>
      </c>
      <c r="M18" s="78">
        <f>+'INGRESO DE DATOS'!$J$18</f>
        <v>48</v>
      </c>
    </row>
    <row r="19" spans="1:13" s="44" customFormat="1" ht="12" customHeight="1" x14ac:dyDescent="0.15">
      <c r="A19" s="195"/>
      <c r="B19" s="195"/>
      <c r="C19" s="202"/>
      <c r="D19" s="202"/>
      <c r="E19" s="42"/>
      <c r="F19" s="36"/>
      <c r="G19" s="43"/>
      <c r="H19" s="36"/>
      <c r="I19" s="36"/>
      <c r="J19" s="36" t="s">
        <v>4</v>
      </c>
      <c r="K19" s="36" t="s">
        <v>4</v>
      </c>
      <c r="L19" s="36" t="s">
        <v>4</v>
      </c>
      <c r="M19" s="36"/>
    </row>
    <row r="20" spans="1:13" s="44" customFormat="1" ht="20" customHeight="1" x14ac:dyDescent="0.2">
      <c r="A20" s="71"/>
      <c r="B20" s="71"/>
      <c r="C20" s="72"/>
      <c r="D20" s="72"/>
      <c r="E20" s="42"/>
      <c r="F20" s="36"/>
      <c r="G20" s="43"/>
      <c r="H20" s="36"/>
      <c r="I20" s="76" t="s">
        <v>170</v>
      </c>
      <c r="J20" s="77">
        <f ca="1">+TODAY()</f>
        <v>45138</v>
      </c>
      <c r="K20" s="36"/>
      <c r="L20" s="36"/>
      <c r="M20" s="36"/>
    </row>
    <row r="21" spans="1:13" s="44" customFormat="1" ht="12" customHeight="1" x14ac:dyDescent="0.15">
      <c r="A21" s="71"/>
      <c r="B21" s="71"/>
      <c r="C21" s="72"/>
      <c r="D21" s="72"/>
      <c r="E21" s="42"/>
      <c r="F21" s="36"/>
      <c r="G21" s="43"/>
      <c r="H21" s="36"/>
      <c r="I21" s="36"/>
      <c r="J21" s="36"/>
      <c r="K21" s="36"/>
      <c r="L21" s="36"/>
      <c r="M21" s="36"/>
    </row>
    <row r="22" spans="1:13" s="44" customFormat="1" ht="20" customHeight="1" x14ac:dyDescent="0.15">
      <c r="A22" s="195"/>
      <c r="B22" s="195"/>
      <c r="C22" s="196"/>
      <c r="D22" s="196"/>
      <c r="E22" s="41"/>
      <c r="F22" s="36"/>
      <c r="G22" s="36"/>
      <c r="H22" s="36"/>
      <c r="I22" s="45" t="b">
        <v>0</v>
      </c>
      <c r="J22" s="36"/>
      <c r="K22" s="47" t="s">
        <v>97</v>
      </c>
      <c r="L22" s="36"/>
      <c r="M22" s="36"/>
    </row>
    <row r="23" spans="1:13" s="44" customFormat="1" ht="12" customHeight="1" x14ac:dyDescent="0.15">
      <c r="A23" s="195"/>
      <c r="B23" s="195"/>
      <c r="C23" s="196"/>
      <c r="D23" s="196"/>
      <c r="E23" s="41"/>
      <c r="F23" s="36"/>
      <c r="G23" s="36"/>
      <c r="H23" s="36"/>
      <c r="I23" s="36"/>
      <c r="J23" s="36"/>
      <c r="K23" s="47"/>
      <c r="L23" s="36"/>
      <c r="M23" s="48"/>
    </row>
    <row r="24" spans="1:13" s="44" customFormat="1" ht="20" hidden="1" customHeight="1" x14ac:dyDescent="0.15">
      <c r="A24" s="195"/>
      <c r="B24" s="195"/>
      <c r="C24" s="196"/>
      <c r="D24" s="196"/>
      <c r="E24" s="41"/>
      <c r="F24" s="36"/>
      <c r="G24" s="36"/>
      <c r="H24" s="36"/>
      <c r="I24" s="36" t="s">
        <v>4</v>
      </c>
      <c r="J24" s="48" t="b">
        <v>0</v>
      </c>
      <c r="K24" s="47"/>
      <c r="L24" s="36"/>
      <c r="M24" s="36"/>
    </row>
    <row r="25" spans="1:13" s="44" customFormat="1" ht="20" hidden="1" customHeight="1" x14ac:dyDescent="0.15">
      <c r="A25" s="195"/>
      <c r="B25" s="195"/>
      <c r="C25" s="196"/>
      <c r="D25" s="196"/>
      <c r="E25" s="41"/>
      <c r="F25" s="36"/>
      <c r="G25" s="36"/>
      <c r="H25" s="36"/>
      <c r="I25" s="36"/>
      <c r="J25" s="48"/>
      <c r="K25" s="47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0" customHeight="1" x14ac:dyDescent="0.15">
      <c r="A27" s="195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20" customHeight="1" x14ac:dyDescent="0.15">
      <c r="A28" s="195"/>
      <c r="B28" s="195"/>
      <c r="C28" s="196"/>
      <c r="D28" s="196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20" hidden="1" customHeight="1" x14ac:dyDescent="0.15">
      <c r="A29" s="195"/>
      <c r="B29" s="195"/>
      <c r="C29" s="196"/>
      <c r="D29" s="196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21.75" customHeight="1" x14ac:dyDescent="0.15">
      <c r="A30" s="204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210" t="s">
        <v>26</v>
      </c>
      <c r="G31" s="210"/>
      <c r="H31" s="210"/>
      <c r="I31" s="210"/>
      <c r="J31" s="210"/>
      <c r="K31" s="210"/>
      <c r="L31" s="210"/>
      <c r="M31" s="210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VLOOKUP($M$16,Tablas!$A$73:$H$96,3,TRUE)</f>
        <v>14310</v>
      </c>
      <c r="I32" s="94">
        <f>(VLOOKUP($M$16,Tablas!$A$73:$H$96,4,TRUE))*1.1494</f>
        <v>10126.214</v>
      </c>
      <c r="J32" s="94">
        <f>(VLOOKUP($M$16,Tablas!$A$73:$H$96,5,TRUE))*1.1494</f>
        <v>6799.8504000000003</v>
      </c>
      <c r="K32" s="94">
        <f>(VLOOKUP($M$16,Tablas!$A$73:$H$96,6,TRUE))*1.1494</f>
        <v>4850.4679999999998</v>
      </c>
      <c r="L32" s="94">
        <f>(VLOOKUP($M$16,Tablas!$A$73:$H$96,7,TRUE))*1.1494</f>
        <v>3340.1563999999998</v>
      </c>
      <c r="M32" s="95">
        <f>(VLOOKUP($M$16,Tablas!$A$73:$H$96,8,TRUE))*1.1494</f>
        <v>2619.4825999999998</v>
      </c>
    </row>
    <row r="33" spans="1:13" s="50" customFormat="1" ht="20" customHeight="1" x14ac:dyDescent="0.15">
      <c r="A33" s="195"/>
      <c r="B33" s="195"/>
      <c r="C33" s="196"/>
      <c r="D33" s="196"/>
      <c r="E33" s="52"/>
      <c r="F33" s="96" t="s">
        <v>16</v>
      </c>
      <c r="G33" s="56"/>
      <c r="H33" s="56">
        <f>IF($J$16=1,0,(VLOOKUP($M$18,Tablas!$A$73:$H$96,3,TRUE)))</f>
        <v>23193</v>
      </c>
      <c r="I33" s="56">
        <f>(IF($J$16=1,0,(VLOOKUP($M$18,Tablas!$A$73:$H$96,4,TRUE))))*1.1494</f>
        <v>16597.335999999999</v>
      </c>
      <c r="J33" s="56">
        <f>(IF($J$16=1,0,(VLOOKUP($M$18,Tablas!$A$73:$H$96,5,TRUE))))*1.1494</f>
        <v>11437.679399999999</v>
      </c>
      <c r="K33" s="56">
        <f>(IF($J$16=1,0,(VLOOKUP($M$18,Tablas!$A$73:$H$96,6,TRUE))))*1.1494</f>
        <v>8674.5218000000004</v>
      </c>
      <c r="L33" s="56">
        <f>(IF($J$16=1,0,(VLOOKUP($M$18,Tablas!$A$73:$H$96,7,TRUE))))*1.1494</f>
        <v>6356.1819999999998</v>
      </c>
      <c r="M33" s="97">
        <f>(IF($J$16=1,0,(VLOOKUP($M$18,Tablas!$A$73:$H$96,8,TRUE))))*1.1494</f>
        <v>4999.8900000000003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IF($J$18=0,0,(VLOOKUP($J$18,Tablas!$A$97:$H$99,3,TRUE)))</f>
        <v>11344</v>
      </c>
      <c r="I34" s="56">
        <f>(IF($J$18=0,0,(VLOOKUP($J$18,Tablas!$A$97:$H$99,4,TRUE))))*1.1494</f>
        <v>8232.0028000000002</v>
      </c>
      <c r="J34" s="56">
        <f>(IF($J$18=0,0,(VLOOKUP($J$18,Tablas!$A$97:$H$99,5,TRUE))))*1.1494</f>
        <v>6179.1743999999999</v>
      </c>
      <c r="K34" s="56">
        <f>(IF($J$18=0,0,(VLOOKUP($J$18,Tablas!$A$97:$H$99,6,TRUE))))*1.1494</f>
        <v>5087.2443999999996</v>
      </c>
      <c r="L34" s="56">
        <f>(IF($J$18=0,0,(VLOOKUP($J$18,Tablas!$A$97:$H$99,7,TRUE))))*1.1494</f>
        <v>4170.0231999999996</v>
      </c>
      <c r="M34" s="97">
        <f>(IF($J$18=0,0,(VLOOKUP($J$18,Tablas!$A$97:$H$99,8,TRUE))))*1.1494</f>
        <v>3252.8020000000001</v>
      </c>
    </row>
    <row r="35" spans="1:13" s="50" customFormat="1" ht="20" customHeight="1" x14ac:dyDescent="0.15">
      <c r="A35" s="195"/>
      <c r="B35" s="195"/>
      <c r="C35" s="196"/>
      <c r="D35" s="196"/>
      <c r="E35" s="41"/>
      <c r="F35" s="96" t="s">
        <v>20</v>
      </c>
      <c r="G35" s="56"/>
      <c r="H35" s="56">
        <f>+IF($I$22=FALSE,0,Tablas!C$100)</f>
        <v>0</v>
      </c>
      <c r="I35" s="56">
        <f>+IF($I$22=FALSE,0,Tablas!D$100)</f>
        <v>0</v>
      </c>
      <c r="J35" s="56">
        <f>+IF($I$22=FALSE,0,Tablas!E$100)</f>
        <v>0</v>
      </c>
      <c r="K35" s="56">
        <f>+IF($I$22=FALSE,0,Tablas!F$100)</f>
        <v>0</v>
      </c>
      <c r="L35" s="56">
        <f>+IF($I$22=FALSE,0,Tablas!G$100)</f>
        <v>0</v>
      </c>
      <c r="M35" s="97">
        <f>+IF($I$22=FALSE,0,Tablas!H$100)</f>
        <v>0</v>
      </c>
    </row>
    <row r="36" spans="1:13" s="50" customFormat="1" ht="20" customHeight="1" x14ac:dyDescent="0.15">
      <c r="A36" s="195"/>
      <c r="B36" s="195"/>
      <c r="C36" s="203"/>
      <c r="D36" s="203"/>
      <c r="E36" s="41"/>
      <c r="F36" s="96" t="s">
        <v>107</v>
      </c>
      <c r="G36" s="56"/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97">
        <v>0</v>
      </c>
    </row>
    <row r="37" spans="1:13" s="51" customFormat="1" ht="20" customHeight="1" x14ac:dyDescent="0.15">
      <c r="A37" s="195"/>
      <c r="B37" s="195"/>
      <c r="C37" s="196"/>
      <c r="D37" s="196"/>
      <c r="E37" s="41"/>
      <c r="F37" s="98" t="s">
        <v>19</v>
      </c>
      <c r="G37" s="82"/>
      <c r="H37" s="82">
        <f>SUM(H32:H36)</f>
        <v>48847</v>
      </c>
      <c r="I37" s="82">
        <f>(SUM(I32:I36))</f>
        <v>34955.552799999998</v>
      </c>
      <c r="J37" s="82">
        <f>(SUM(J32:J36))</f>
        <v>24416.7042</v>
      </c>
      <c r="K37" s="82">
        <f>(SUM(K32:K36))</f>
        <v>18612.234199999999</v>
      </c>
      <c r="L37" s="82">
        <f>(SUM(L32:L36))</f>
        <v>13866.3616</v>
      </c>
      <c r="M37" s="99">
        <f>(SUM(M32:M36))</f>
        <v>10872.1746</v>
      </c>
    </row>
    <row r="38" spans="1:13" s="50" customFormat="1" ht="19.5" customHeight="1" x14ac:dyDescent="0.15">
      <c r="A38" s="195"/>
      <c r="B38" s="195"/>
      <c r="C38" s="205"/>
      <c r="D38" s="196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5"/>
      <c r="B39" s="195"/>
      <c r="C39" s="205"/>
      <c r="D39" s="196"/>
      <c r="E39" s="53"/>
      <c r="F39" s="100" t="s">
        <v>18</v>
      </c>
      <c r="G39" s="101"/>
      <c r="H39" s="101">
        <f t="shared" ref="H39:M39" si="0">SUM(H37:H38)</f>
        <v>48922</v>
      </c>
      <c r="I39" s="101">
        <f t="shared" si="0"/>
        <v>35041.552799999998</v>
      </c>
      <c r="J39" s="101">
        <f t="shared" si="0"/>
        <v>24502.7042</v>
      </c>
      <c r="K39" s="101">
        <f t="shared" si="0"/>
        <v>18698.234199999999</v>
      </c>
      <c r="L39" s="101">
        <f t="shared" si="0"/>
        <v>13952.3616</v>
      </c>
      <c r="M39" s="102">
        <f t="shared" si="0"/>
        <v>10958.1746</v>
      </c>
    </row>
    <row r="40" spans="1:13" s="50" customFormat="1" ht="20" customHeight="1" x14ac:dyDescent="0.15">
      <c r="A40" s="195"/>
      <c r="B40" s="195"/>
      <c r="C40" s="205"/>
      <c r="D40" s="196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20" customHeight="1" x14ac:dyDescent="0.15">
      <c r="A41" s="195"/>
      <c r="B41" s="195"/>
      <c r="C41" s="196"/>
      <c r="D41" s="196"/>
      <c r="E41" s="54"/>
      <c r="F41" s="210" t="s">
        <v>25</v>
      </c>
      <c r="G41" s="210"/>
      <c r="H41" s="210"/>
      <c r="I41" s="210"/>
      <c r="J41" s="210"/>
      <c r="K41" s="210"/>
      <c r="L41" s="210"/>
      <c r="M41" s="210"/>
    </row>
    <row r="42" spans="1:13" s="51" customFormat="1" ht="20" customHeight="1" x14ac:dyDescent="0.15">
      <c r="A42" s="195"/>
      <c r="B42" s="195"/>
      <c r="C42" s="196"/>
      <c r="D42" s="196"/>
      <c r="E42" s="54"/>
      <c r="F42" s="93" t="s">
        <v>15</v>
      </c>
      <c r="G42" s="94"/>
      <c r="H42" s="94">
        <f>VLOOKUP($M$16,Tablas!$A$106:$H$129,3,TRUE)</f>
        <v>7584.3</v>
      </c>
      <c r="I42" s="94">
        <f>(VLOOKUP($M$16,Tablas!$A$106:$H$129,4,TRUE))*1.1494</f>
        <v>5366.8934200000003</v>
      </c>
      <c r="J42" s="94">
        <f>(VLOOKUP($M$16,Tablas!$A$106:$H$129,5,TRUE))*1.1494</f>
        <v>3603.9207120000001</v>
      </c>
      <c r="K42" s="94">
        <f>(VLOOKUP($M$16,Tablas!$A$106:$H$129,6,TRUE))*1.1494</f>
        <v>2570.7480399999999</v>
      </c>
      <c r="L42" s="94">
        <f>(VLOOKUP($M$16,Tablas!$A$106:$H$129,7,TRUE))*1.1494</f>
        <v>1770.2828919999999</v>
      </c>
      <c r="M42" s="95">
        <f>(VLOOKUP($M$16,Tablas!$A$106:$H$129,8,TRUE))*1.1494</f>
        <v>1388.3257780000001</v>
      </c>
    </row>
    <row r="43" spans="1:13" s="50" customFormat="1" ht="20" customHeight="1" x14ac:dyDescent="0.15">
      <c r="A43" s="208"/>
      <c r="B43" s="208"/>
      <c r="C43" s="196"/>
      <c r="D43" s="196"/>
      <c r="E43" s="54"/>
      <c r="F43" s="96" t="s">
        <v>16</v>
      </c>
      <c r="G43" s="56"/>
      <c r="H43" s="56">
        <f>IF($J$16=1,0,(VLOOKUP($M$18,Tablas!$A$106:$H$129,3,TRUE)))</f>
        <v>12292.29</v>
      </c>
      <c r="I43" s="56">
        <f>(IF($J$16=1,0,(VLOOKUP($M$18,Tablas!$A$106:$H$129,4,TRUE))))*1.1494</f>
        <v>8796.5880800000014</v>
      </c>
      <c r="J43" s="56">
        <f>(IF($J$16=1,0,(VLOOKUP($M$18,Tablas!$A$106:$H$129,5,TRUE))))*1.1494</f>
        <v>6061.9700820000007</v>
      </c>
      <c r="K43" s="56">
        <f>(IF($J$16=1,0,(VLOOKUP($M$18,Tablas!$A$106:$H$129,6,TRUE))))*1.1494</f>
        <v>4597.4965540000003</v>
      </c>
      <c r="L43" s="56">
        <f>(IF($J$16=1,0,(VLOOKUP($M$18,Tablas!$A$106:$H$129,7,TRUE))))*1.1494</f>
        <v>3368.77646</v>
      </c>
      <c r="M43" s="97">
        <f>(IF($J$16=1,0,(VLOOKUP($M$18,Tablas!$A$106:$H$129,8,TRUE))))*1.1494</f>
        <v>2649.9416999999999</v>
      </c>
    </row>
    <row r="44" spans="1:13" s="51" customFormat="1" ht="20" customHeight="1" x14ac:dyDescent="0.15">
      <c r="A44" s="195"/>
      <c r="B44" s="195"/>
      <c r="C44" s="196"/>
      <c r="D44" s="196"/>
      <c r="E44" s="54"/>
      <c r="F44" s="96" t="s">
        <v>17</v>
      </c>
      <c r="G44" s="56"/>
      <c r="H44" s="56">
        <f>IF($J$18=0,0,(VLOOKUP($J$18,Tablas!$A$130:$H$132,3,TRUE)))</f>
        <v>6012.3200000000006</v>
      </c>
      <c r="I44" s="56">
        <f>(IF($J$18=0,0,(VLOOKUP($J$18,Tablas!$A$130:$H$132,4,TRUE))))*1.1494</f>
        <v>4362.9614840000004</v>
      </c>
      <c r="J44" s="56">
        <f>(IF($J$18=0,0,(VLOOKUP($J$18,Tablas!$A$130:$H$132,5,TRUE))))*1.1494</f>
        <v>3274.9624320000003</v>
      </c>
      <c r="K44" s="56">
        <f>(IF($J$18=0,0,(VLOOKUP($J$18,Tablas!$A$130:$H$132,6,TRUE))))*1.1494</f>
        <v>2696.2395320000001</v>
      </c>
      <c r="L44" s="56">
        <f>(IF($J$18=0,0,(VLOOKUP($J$18,Tablas!$A$130:$H$132,7,TRUE))))*1.1494</f>
        <v>2210.1122960000002</v>
      </c>
      <c r="M44" s="97">
        <f>(IF($J$18=0,0,(VLOOKUP($J$18,Tablas!$A$130:$H$132,8,TRUE))))*1.1494</f>
        <v>1723.98506</v>
      </c>
    </row>
    <row r="45" spans="1:13" s="50" customFormat="1" ht="20" customHeight="1" x14ac:dyDescent="0.15">
      <c r="A45" s="195"/>
      <c r="B45" s="195"/>
      <c r="C45" s="205"/>
      <c r="D45" s="196"/>
      <c r="E45" s="41"/>
      <c r="F45" s="96" t="s">
        <v>20</v>
      </c>
      <c r="G45" s="56"/>
      <c r="H45" s="56">
        <f>+IF($I$22=FALSE,0,Tablas!C$133)</f>
        <v>0</v>
      </c>
      <c r="I45" s="56">
        <f>+IF($I$22=FALSE,0,Tablas!D$133)</f>
        <v>0</v>
      </c>
      <c r="J45" s="56">
        <f>+IF($I$22=FALSE,0,Tablas!E$133)</f>
        <v>0</v>
      </c>
      <c r="K45" s="56">
        <f>+IF($I$22=FALSE,0,Tablas!F$133)</f>
        <v>0</v>
      </c>
      <c r="L45" s="56">
        <f>+IF($I$22=FALSE,0,Tablas!G$133)</f>
        <v>0</v>
      </c>
      <c r="M45" s="97">
        <f>+IF($I$22=FALSE,0,Tablas!H$133)</f>
        <v>0</v>
      </c>
    </row>
    <row r="46" spans="1:13" s="50" customFormat="1" ht="20" customHeight="1" x14ac:dyDescent="0.15">
      <c r="A46" s="195"/>
      <c r="B46" s="195"/>
      <c r="C46" s="196"/>
      <c r="D46" s="196"/>
      <c r="E46" s="41"/>
      <c r="F46" s="96" t="s">
        <v>107</v>
      </c>
      <c r="G46" s="56"/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97">
        <v>0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98" t="s">
        <v>19</v>
      </c>
      <c r="G47" s="82"/>
      <c r="H47" s="82">
        <f>SUM(H42:H46)</f>
        <v>25888.91</v>
      </c>
      <c r="I47" s="82">
        <f>(SUM(I42:I46))</f>
        <v>18526.442984000001</v>
      </c>
      <c r="J47" s="82">
        <f>(SUM(J42:J46))</f>
        <v>12940.853226000001</v>
      </c>
      <c r="K47" s="82">
        <f>(SUM(K42:K46))</f>
        <v>9864.4841259999994</v>
      </c>
      <c r="L47" s="82">
        <f>(SUM(L42:L46))</f>
        <v>7349.1716480000005</v>
      </c>
      <c r="M47" s="99">
        <f>(SUM(M42:M46))</f>
        <v>5762.2525379999997</v>
      </c>
    </row>
    <row r="48" spans="1:13" s="50" customFormat="1" ht="20" customHeight="1" x14ac:dyDescent="0.15">
      <c r="A48" s="195"/>
      <c r="B48" s="195"/>
      <c r="C48" s="196"/>
      <c r="D48" s="196"/>
      <c r="E48" s="41"/>
      <c r="F48" s="96" t="s">
        <v>21</v>
      </c>
      <c r="G48" s="56"/>
      <c r="H48" s="56">
        <v>75</v>
      </c>
      <c r="I48" s="56">
        <v>86</v>
      </c>
      <c r="J48" s="56">
        <v>86</v>
      </c>
      <c r="K48" s="56">
        <v>86</v>
      </c>
      <c r="L48" s="56">
        <v>86</v>
      </c>
      <c r="M48" s="97">
        <v>86</v>
      </c>
    </row>
    <row r="49" spans="1:13" s="50" customFormat="1" ht="22.5" customHeight="1" x14ac:dyDescent="0.15">
      <c r="A49" s="195"/>
      <c r="B49" s="195"/>
      <c r="C49" s="196"/>
      <c r="D49" s="196"/>
      <c r="E49" s="41"/>
      <c r="F49" s="103" t="s">
        <v>23</v>
      </c>
      <c r="G49" s="85"/>
      <c r="H49" s="85">
        <f t="shared" ref="H49:M49" si="1">SUM(H47:H48)</f>
        <v>25963.91</v>
      </c>
      <c r="I49" s="85">
        <f t="shared" si="1"/>
        <v>18612.442984000001</v>
      </c>
      <c r="J49" s="85">
        <f t="shared" si="1"/>
        <v>13026.853226000001</v>
      </c>
      <c r="K49" s="85">
        <f t="shared" si="1"/>
        <v>9950.4841259999994</v>
      </c>
      <c r="L49" s="85">
        <f t="shared" si="1"/>
        <v>7435.1716480000005</v>
      </c>
      <c r="M49" s="104">
        <f t="shared" si="1"/>
        <v>5848.2525379999997</v>
      </c>
    </row>
    <row r="50" spans="1:13" s="51" customFormat="1" ht="20" customHeight="1" x14ac:dyDescent="0.15">
      <c r="A50" s="204"/>
      <c r="B50" s="204"/>
      <c r="C50" s="207"/>
      <c r="D50" s="207"/>
      <c r="E50" s="41"/>
      <c r="F50" s="100" t="s">
        <v>24</v>
      </c>
      <c r="G50" s="101"/>
      <c r="H50" s="101" t="e">
        <f>+(H47+#REF!+#REF!)*1</f>
        <v>#REF!</v>
      </c>
      <c r="I50" s="101">
        <f>+I47</f>
        <v>18526.442984000001</v>
      </c>
      <c r="J50" s="101">
        <f>+J47</f>
        <v>12940.853226000001</v>
      </c>
      <c r="K50" s="101">
        <f>+K47</f>
        <v>9864.4841259999994</v>
      </c>
      <c r="L50" s="101">
        <f>+L47</f>
        <v>7349.1716480000005</v>
      </c>
      <c r="M50" s="102">
        <f>+M47</f>
        <v>5762.2525379999997</v>
      </c>
    </row>
    <row r="51" spans="1:13" s="50" customFormat="1" ht="20" customHeight="1" x14ac:dyDescent="0.2">
      <c r="A51" s="204"/>
      <c r="B51" s="204"/>
      <c r="C51" s="207"/>
      <c r="D51" s="207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s="50" customFormat="1" ht="20" customHeight="1" x14ac:dyDescent="0.2">
      <c r="A52" s="195"/>
      <c r="B52" s="195"/>
      <c r="C52" s="196"/>
      <c r="D52" s="196"/>
      <c r="E52" s="53"/>
      <c r="F52" s="86"/>
      <c r="G52" s="86"/>
      <c r="H52" s="86"/>
      <c r="I52" s="86"/>
      <c r="J52" s="86"/>
      <c r="K52" s="86"/>
      <c r="L52" s="86"/>
      <c r="M52" s="86"/>
    </row>
    <row r="53" spans="1:13" s="50" customFormat="1" ht="20" customHeight="1" x14ac:dyDescent="0.15">
      <c r="A53" s="195"/>
      <c r="B53" s="195"/>
      <c r="C53" s="196"/>
      <c r="D53" s="196"/>
      <c r="E53" s="53"/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s="50" customFormat="1" ht="20" hidden="1" customHeight="1" x14ac:dyDescent="0.15">
      <c r="A54" s="60"/>
      <c r="B54" s="60"/>
      <c r="C54" s="60"/>
      <c r="D54" s="60"/>
      <c r="E54" s="61"/>
      <c r="F54" s="206"/>
      <c r="G54" s="206"/>
      <c r="H54" s="206"/>
      <c r="I54" s="206"/>
      <c r="J54" s="206"/>
      <c r="K54" s="206"/>
      <c r="L54" s="206"/>
      <c r="M54" s="206"/>
    </row>
    <row r="55" spans="1:13" s="51" customFormat="1" ht="20" customHeight="1" x14ac:dyDescent="0.15">
      <c r="A55" s="195"/>
      <c r="B55" s="195"/>
      <c r="C55" s="196"/>
      <c r="D55" s="196"/>
      <c r="E55" s="41"/>
      <c r="F55" s="206"/>
      <c r="G55" s="206"/>
      <c r="H55" s="206"/>
      <c r="I55" s="206"/>
      <c r="J55" s="206"/>
      <c r="K55" s="206"/>
      <c r="L55" s="206"/>
      <c r="M55" s="206"/>
    </row>
    <row r="56" spans="1:13" s="51" customFormat="1" ht="20" customHeight="1" x14ac:dyDescent="0.15">
      <c r="A56" s="204"/>
      <c r="B56" s="204"/>
      <c r="C56" s="207"/>
      <c r="D56" s="207"/>
      <c r="E56" s="42"/>
      <c r="F56" s="206"/>
      <c r="G56" s="206"/>
      <c r="H56" s="206"/>
      <c r="I56" s="206"/>
      <c r="J56" s="206"/>
      <c r="K56" s="206"/>
      <c r="L56" s="206"/>
      <c r="M56" s="206"/>
    </row>
    <row r="57" spans="1:13" ht="20" customHeight="1" x14ac:dyDescent="0.15">
      <c r="A57" s="204"/>
      <c r="B57" s="204"/>
      <c r="C57" s="207"/>
      <c r="D57" s="207"/>
      <c r="E57" s="42"/>
      <c r="F57" s="206"/>
      <c r="G57" s="206"/>
      <c r="H57" s="206"/>
      <c r="I57" s="206"/>
      <c r="J57" s="206"/>
      <c r="K57" s="206"/>
      <c r="L57" s="206"/>
      <c r="M57" s="206"/>
    </row>
    <row r="59" spans="1:13" x14ac:dyDescent="0.15">
      <c r="B59" s="23" t="s">
        <v>4</v>
      </c>
    </row>
    <row r="60" spans="1:13" x14ac:dyDescent="0.15">
      <c r="B60" s="23" t="s">
        <v>4</v>
      </c>
    </row>
  </sheetData>
  <sheetProtection algorithmName="SHA-512" hashValue="VE28G/KTqlCDk/jise3CYzUKthnx/fZ8KjkGBZHQHG0MCEQmK/GCmDQsVLiZvdPLHMweqxULh3uvtyzBPFz84Q==" saltValue="9i0CL8sIJdsWCGpsJ5ixCg==" spinCount="100000" sheet="1" objects="1" scenarios="1"/>
  <mergeCells count="85">
    <mergeCell ref="F53:M57"/>
    <mergeCell ref="A46:B46"/>
    <mergeCell ref="A47:B47"/>
    <mergeCell ref="A48:B48"/>
    <mergeCell ref="A42:B42"/>
    <mergeCell ref="A43:B43"/>
    <mergeCell ref="A44:B44"/>
    <mergeCell ref="A45:B45"/>
    <mergeCell ref="A56:B57"/>
    <mergeCell ref="C50:D51"/>
    <mergeCell ref="C49:D49"/>
    <mergeCell ref="A52:B52"/>
    <mergeCell ref="C52:D52"/>
    <mergeCell ref="A49:B49"/>
    <mergeCell ref="A53:B53"/>
    <mergeCell ref="C53:D53"/>
    <mergeCell ref="A22:B22"/>
    <mergeCell ref="A23:B23"/>
    <mergeCell ref="C18:D19"/>
    <mergeCell ref="C33:D33"/>
    <mergeCell ref="C34:D34"/>
    <mergeCell ref="A24:B24"/>
    <mergeCell ref="A29:B29"/>
    <mergeCell ref="C27:D27"/>
    <mergeCell ref="A25:B25"/>
    <mergeCell ref="C31:D31"/>
    <mergeCell ref="C32:D32"/>
    <mergeCell ref="C28:D28"/>
    <mergeCell ref="C25:D25"/>
    <mergeCell ref="A26:B27"/>
    <mergeCell ref="A28:B28"/>
    <mergeCell ref="C29:D29"/>
    <mergeCell ref="A17:B17"/>
    <mergeCell ref="A18:B19"/>
    <mergeCell ref="A13:B13"/>
    <mergeCell ref="A14:B14"/>
    <mergeCell ref="A15:B15"/>
    <mergeCell ref="A30:B30"/>
    <mergeCell ref="F51:M51"/>
    <mergeCell ref="C13:D13"/>
    <mergeCell ref="C14:D14"/>
    <mergeCell ref="C15:D15"/>
    <mergeCell ref="C16:D16"/>
    <mergeCell ref="C17:D17"/>
    <mergeCell ref="C24:D24"/>
    <mergeCell ref="C38:D38"/>
    <mergeCell ref="C39:D39"/>
    <mergeCell ref="C40:D40"/>
    <mergeCell ref="C41:D41"/>
    <mergeCell ref="C42:D42"/>
    <mergeCell ref="C43:D43"/>
    <mergeCell ref="C44:D44"/>
    <mergeCell ref="C22:D22"/>
    <mergeCell ref="A55:B55"/>
    <mergeCell ref="C55:D55"/>
    <mergeCell ref="A50:B51"/>
    <mergeCell ref="C47:D47"/>
    <mergeCell ref="A38:B38"/>
    <mergeCell ref="A39:B39"/>
    <mergeCell ref="A40:B40"/>
    <mergeCell ref="A41:B41"/>
    <mergeCell ref="C45:D45"/>
    <mergeCell ref="C56:D57"/>
    <mergeCell ref="C48:D48"/>
    <mergeCell ref="C46:D46"/>
    <mergeCell ref="C23:D23"/>
    <mergeCell ref="C26:D26"/>
    <mergeCell ref="C30:D30"/>
    <mergeCell ref="C35:D35"/>
    <mergeCell ref="F9:M11"/>
    <mergeCell ref="F31:M31"/>
    <mergeCell ref="F41:M41"/>
    <mergeCell ref="C36:D36"/>
    <mergeCell ref="C37:D37"/>
    <mergeCell ref="H12:M12"/>
    <mergeCell ref="H14:M14"/>
    <mergeCell ref="F17:G17"/>
    <mergeCell ref="A12:D12"/>
    <mergeCell ref="A16:B16"/>
    <mergeCell ref="A31:B31"/>
    <mergeCell ref="A32:B32"/>
    <mergeCell ref="A33:B34"/>
    <mergeCell ref="A35:B35"/>
    <mergeCell ref="A36:B36"/>
    <mergeCell ref="A37:B37"/>
  </mergeCells>
  <phoneticPr fontId="5" type="noConversion"/>
  <conditionalFormatting sqref="J16">
    <cfRule type="cellIs" dxfId="47" priority="1" stopIfTrue="1" operator="greaterThan">
      <formula>2</formula>
    </cfRule>
    <cfRule type="cellIs" dxfId="46" priority="2" stopIfTrue="1" operator="lessThan">
      <formula>1</formula>
    </cfRule>
  </conditionalFormatting>
  <conditionalFormatting sqref="M16 M18">
    <cfRule type="cellIs" dxfId="45" priority="3" stopIfTrue="1" operator="greaterThan">
      <formula>73</formula>
    </cfRule>
    <cfRule type="cellIs" dxfId="4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 r:id="rId1"/>
  <headerFooter alignWithMargins="0"/>
  <rowBreaks count="1" manualBreakCount="1">
    <brk id="61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4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M55"/>
  <sheetViews>
    <sheetView showGridLines="0" zoomScaleNormal="100" zoomScaleSheetLayoutView="100" workbookViewId="0"/>
  </sheetViews>
  <sheetFormatPr baseColWidth="10" defaultColWidth="8.83203125" defaultRowHeight="13" x14ac:dyDescent="0.15"/>
  <cols>
    <col min="1" max="1" width="33.6640625" style="23" customWidth="1"/>
    <col min="2" max="2" width="12.5" style="23" customWidth="1"/>
    <col min="3" max="4" width="22.6640625" style="23" customWidth="1"/>
    <col min="5" max="5" width="1.5" style="23" customWidth="1"/>
    <col min="6" max="6" width="16.6640625" style="23" customWidth="1"/>
    <col min="7" max="7" width="20.1640625" style="23" customWidth="1"/>
    <col min="8" max="8" width="16.6640625" style="23" hidden="1" customWidth="1"/>
    <col min="9" max="9" width="19" style="23" customWidth="1"/>
    <col min="10" max="12" width="16.6640625" style="23" customWidth="1"/>
    <col min="13" max="13" width="19.83203125" style="23" customWidth="1"/>
    <col min="14" max="16384" width="8.83203125" style="23"/>
  </cols>
  <sheetData>
    <row r="1" spans="1:13" ht="18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8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8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8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8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8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8" customHeight="1" x14ac:dyDescent="0.1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ht="18" customHeight="1" x14ac:dyDescent="0.15">
      <c r="A8" s="36"/>
      <c r="B8" s="36"/>
      <c r="C8" s="36"/>
      <c r="D8" s="36"/>
      <c r="E8" s="36"/>
      <c r="F8" s="194" t="s">
        <v>173</v>
      </c>
      <c r="G8" s="194"/>
      <c r="H8" s="194"/>
      <c r="I8" s="194"/>
      <c r="J8" s="194"/>
      <c r="K8" s="194"/>
      <c r="L8" s="194"/>
      <c r="M8" s="194"/>
    </row>
    <row r="9" spans="1:13" x14ac:dyDescent="0.15">
      <c r="A9" s="36"/>
      <c r="B9" s="36"/>
      <c r="C9" s="36"/>
      <c r="D9" s="36"/>
      <c r="E9" s="36"/>
      <c r="F9" s="194"/>
      <c r="G9" s="194"/>
      <c r="H9" s="194"/>
      <c r="I9" s="194"/>
      <c r="J9" s="194"/>
      <c r="K9" s="194"/>
      <c r="L9" s="194"/>
      <c r="M9" s="194"/>
    </row>
    <row r="10" spans="1:13" ht="23" x14ac:dyDescent="0.25">
      <c r="A10" s="39"/>
      <c r="B10" s="39"/>
      <c r="D10" s="39"/>
      <c r="E10" s="39"/>
      <c r="F10" s="194"/>
      <c r="G10" s="194"/>
      <c r="H10" s="194"/>
      <c r="I10" s="194"/>
      <c r="J10" s="194"/>
      <c r="K10" s="194"/>
      <c r="L10" s="194"/>
      <c r="M10" s="194"/>
    </row>
    <row r="11" spans="1:13" ht="23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</row>
    <row r="12" spans="1:13" ht="20" customHeight="1" x14ac:dyDescent="0.25">
      <c r="A12" s="200" t="s">
        <v>174</v>
      </c>
      <c r="B12" s="200"/>
      <c r="C12" s="200"/>
      <c r="D12" s="200"/>
      <c r="E12" s="40"/>
      <c r="F12" s="40"/>
      <c r="G12" s="76" t="s">
        <v>164</v>
      </c>
      <c r="H12" s="197" t="str">
        <f>+'INGRESO DE DATOS'!$D$14</f>
        <v>NOMBRE Y APELLIDO</v>
      </c>
      <c r="I12" s="197"/>
      <c r="J12" s="197"/>
      <c r="K12" s="197"/>
      <c r="L12" s="197"/>
      <c r="M12" s="197"/>
    </row>
    <row r="13" spans="1:13" ht="20" customHeight="1" x14ac:dyDescent="0.15">
      <c r="A13" s="195"/>
      <c r="B13" s="195"/>
      <c r="C13" s="196"/>
      <c r="D13" s="196"/>
      <c r="E13" s="41"/>
      <c r="F13" s="36"/>
      <c r="G13" s="36"/>
      <c r="H13" s="36"/>
      <c r="I13" s="36"/>
      <c r="J13" s="36"/>
      <c r="K13" s="36"/>
      <c r="L13" s="36"/>
      <c r="M13" s="36"/>
    </row>
    <row r="14" spans="1:13" ht="20" customHeight="1" x14ac:dyDescent="0.25">
      <c r="A14" s="195"/>
      <c r="B14" s="195"/>
      <c r="C14" s="196"/>
      <c r="D14" s="196"/>
      <c r="E14" s="41"/>
      <c r="F14" s="40"/>
      <c r="G14" s="76" t="s">
        <v>165</v>
      </c>
      <c r="H14" s="197" t="str">
        <f>+'INGRESO DE DATOS'!$D$24</f>
        <v>AGENCIA</v>
      </c>
      <c r="I14" s="197"/>
      <c r="J14" s="197"/>
      <c r="K14" s="197"/>
      <c r="L14" s="197"/>
      <c r="M14" s="197"/>
    </row>
    <row r="15" spans="1:13" ht="20" customHeight="1" x14ac:dyDescent="0.25">
      <c r="A15" s="195"/>
      <c r="B15" s="195"/>
      <c r="C15" s="196"/>
      <c r="D15" s="196"/>
      <c r="E15" s="41"/>
      <c r="F15" s="40"/>
      <c r="G15" s="40"/>
      <c r="H15" s="36"/>
      <c r="I15" s="36"/>
      <c r="J15" s="36"/>
      <c r="K15" s="36"/>
      <c r="L15" s="36"/>
      <c r="M15" s="36"/>
    </row>
    <row r="16" spans="1:13" ht="20" customHeight="1" x14ac:dyDescent="0.2">
      <c r="A16" s="195"/>
      <c r="B16" s="195"/>
      <c r="C16" s="196"/>
      <c r="D16" s="196"/>
      <c r="E16" s="41"/>
      <c r="F16" s="36"/>
      <c r="G16" s="36"/>
      <c r="H16" s="36"/>
      <c r="I16" s="76" t="s">
        <v>166</v>
      </c>
      <c r="J16" s="78">
        <f>+'INGRESO DE DATOS'!$G$16</f>
        <v>2</v>
      </c>
      <c r="K16" s="36"/>
      <c r="L16" s="76" t="s">
        <v>168</v>
      </c>
      <c r="M16" s="78">
        <f>+'INGRESO DE DATOS'!$G$18</f>
        <v>24</v>
      </c>
    </row>
    <row r="17" spans="1:13" ht="20" customHeight="1" x14ac:dyDescent="0.15">
      <c r="A17" s="195"/>
      <c r="B17" s="195"/>
      <c r="C17" s="196"/>
      <c r="D17" s="196"/>
      <c r="E17" s="41"/>
      <c r="F17" s="199"/>
      <c r="G17" s="199"/>
      <c r="H17" s="36"/>
      <c r="I17" s="36"/>
      <c r="J17" s="36"/>
      <c r="K17" s="36"/>
      <c r="L17" s="36"/>
      <c r="M17" s="36"/>
    </row>
    <row r="18" spans="1:13" ht="20" customHeight="1" x14ac:dyDescent="0.2">
      <c r="A18" s="195"/>
      <c r="B18" s="195"/>
      <c r="C18" s="202"/>
      <c r="D18" s="202"/>
      <c r="E18" s="42"/>
      <c r="F18" s="107"/>
      <c r="G18" s="107"/>
      <c r="H18" s="36"/>
      <c r="I18" s="76" t="s">
        <v>167</v>
      </c>
      <c r="J18" s="78">
        <f>+'INGRESO DE DATOS'!$J$16</f>
        <v>4</v>
      </c>
      <c r="K18" s="36"/>
      <c r="L18" s="76" t="s">
        <v>169</v>
      </c>
      <c r="M18" s="78">
        <f>+'INGRESO DE DATOS'!$J$18</f>
        <v>48</v>
      </c>
    </row>
    <row r="19" spans="1:13" s="44" customFormat="1" ht="20" customHeight="1" x14ac:dyDescent="0.15">
      <c r="A19" s="195"/>
      <c r="B19" s="195"/>
      <c r="C19" s="202"/>
      <c r="D19" s="202"/>
      <c r="E19" s="42"/>
      <c r="F19" s="36"/>
      <c r="G19" s="43"/>
      <c r="H19" s="36"/>
      <c r="I19" s="36"/>
      <c r="J19" s="36" t="s">
        <v>4</v>
      </c>
      <c r="K19" s="36" t="s">
        <v>4</v>
      </c>
      <c r="L19" s="36" t="s">
        <v>4</v>
      </c>
      <c r="M19" s="36"/>
    </row>
    <row r="20" spans="1:13" s="44" customFormat="1" ht="20" customHeight="1" x14ac:dyDescent="0.2">
      <c r="A20" s="71"/>
      <c r="B20" s="71"/>
      <c r="C20" s="72"/>
      <c r="D20" s="72"/>
      <c r="E20" s="42"/>
      <c r="F20" s="36"/>
      <c r="G20" s="43"/>
      <c r="H20" s="36"/>
      <c r="I20" s="76" t="s">
        <v>170</v>
      </c>
      <c r="J20" s="77">
        <f ca="1">+TODAY()</f>
        <v>45138</v>
      </c>
      <c r="K20" s="36"/>
      <c r="L20" s="36"/>
      <c r="M20" s="36"/>
    </row>
    <row r="21" spans="1:13" s="44" customFormat="1" ht="20" customHeight="1" x14ac:dyDescent="0.15">
      <c r="A21" s="71"/>
      <c r="B21" s="71"/>
      <c r="C21" s="72"/>
      <c r="D21" s="72"/>
      <c r="E21" s="42"/>
      <c r="F21" s="36"/>
      <c r="G21" s="43"/>
      <c r="H21" s="36"/>
      <c r="I21" s="36"/>
      <c r="J21" s="36"/>
      <c r="K21" s="36"/>
      <c r="L21" s="36"/>
      <c r="M21" s="36"/>
    </row>
    <row r="22" spans="1:13" s="44" customFormat="1" ht="20" customHeight="1" x14ac:dyDescent="0.15">
      <c r="A22" s="195"/>
      <c r="B22" s="195"/>
      <c r="C22" s="196"/>
      <c r="D22" s="196"/>
      <c r="E22" s="41"/>
      <c r="F22" s="36"/>
      <c r="G22" s="36"/>
      <c r="H22" s="36"/>
      <c r="I22" s="45" t="b">
        <v>0</v>
      </c>
      <c r="J22" s="36"/>
      <c r="K22" s="47" t="s">
        <v>97</v>
      </c>
      <c r="L22" s="36"/>
      <c r="M22" s="36"/>
    </row>
    <row r="23" spans="1:13" s="44" customFormat="1" ht="20" customHeight="1" x14ac:dyDescent="0.15">
      <c r="A23" s="195"/>
      <c r="B23" s="195"/>
      <c r="C23" s="196"/>
      <c r="D23" s="196"/>
      <c r="E23" s="41"/>
      <c r="F23" s="36"/>
      <c r="G23" s="36"/>
      <c r="H23" s="36"/>
      <c r="I23" s="36"/>
      <c r="J23" s="36"/>
      <c r="K23" s="47"/>
      <c r="L23" s="36"/>
      <c r="M23" s="48"/>
    </row>
    <row r="24" spans="1:13" s="44" customFormat="1" ht="20" hidden="1" customHeight="1" x14ac:dyDescent="0.15">
      <c r="A24" s="195"/>
      <c r="B24" s="195"/>
      <c r="C24" s="196"/>
      <c r="D24" s="196"/>
      <c r="E24" s="41"/>
      <c r="F24" s="36"/>
      <c r="G24" s="36"/>
      <c r="H24" s="36"/>
      <c r="I24" s="36" t="s">
        <v>4</v>
      </c>
      <c r="J24" s="48" t="b">
        <v>0</v>
      </c>
      <c r="K24" s="47"/>
      <c r="L24" s="36"/>
      <c r="M24" s="36"/>
    </row>
    <row r="25" spans="1:13" s="44" customFormat="1" ht="20" hidden="1" customHeight="1" x14ac:dyDescent="0.15">
      <c r="A25" s="195"/>
      <c r="B25" s="195"/>
      <c r="C25" s="196"/>
      <c r="D25" s="196"/>
      <c r="E25" s="41"/>
      <c r="F25" s="36"/>
      <c r="G25" s="36"/>
      <c r="H25" s="36"/>
      <c r="I25" s="36"/>
      <c r="J25" s="48"/>
      <c r="K25" s="47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0" customHeight="1" x14ac:dyDescent="0.15">
      <c r="A27" s="195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20" customHeight="1" x14ac:dyDescent="0.15">
      <c r="A28" s="195"/>
      <c r="B28" s="195"/>
      <c r="C28" s="196"/>
      <c r="D28" s="196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11" customHeight="1" x14ac:dyDescent="0.15">
      <c r="A29" s="195"/>
      <c r="B29" s="195"/>
      <c r="C29" s="196"/>
      <c r="D29" s="196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20" customHeight="1" x14ac:dyDescent="0.15">
      <c r="A30" s="204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210" t="s">
        <v>26</v>
      </c>
      <c r="G31" s="210"/>
      <c r="H31" s="210"/>
      <c r="I31" s="210"/>
      <c r="J31" s="210"/>
      <c r="K31" s="210"/>
      <c r="L31" s="210"/>
      <c r="M31" s="210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VLOOKUP($M$16,Tablas!$A$140:$H$163,3,TRUE)</f>
        <v>16774</v>
      </c>
      <c r="I32" s="94">
        <f>(VLOOKUP($M$16,Tablas!$A$140:$H$163,4,TRUE))*1.1494</f>
        <v>11748.017400000001</v>
      </c>
      <c r="J32" s="94">
        <f>(VLOOKUP($M$16,Tablas!$A$140:$H$163,5,TRUE))*1.1494</f>
        <v>8226.255799999999</v>
      </c>
      <c r="K32" s="94">
        <f>(VLOOKUP($M$16,Tablas!$A$140:$H$163,6,TRUE))*1.1494</f>
        <v>5834.3544000000002</v>
      </c>
      <c r="L32" s="94">
        <f>(VLOOKUP($M$16,Tablas!$A$140:$H$163,7,TRUE))*1.1494</f>
        <v>4033.2446</v>
      </c>
      <c r="M32" s="95">
        <f>(VLOOKUP($M$16,Tablas!$A$140:$H$163,8,TRUE))*1.1494</f>
        <v>3080.3919999999998</v>
      </c>
    </row>
    <row r="33" spans="1:13" s="50" customFormat="1" ht="20" customHeight="1" x14ac:dyDescent="0.15">
      <c r="A33" s="195"/>
      <c r="B33" s="195"/>
      <c r="C33" s="196"/>
      <c r="D33" s="196"/>
      <c r="E33" s="52"/>
      <c r="F33" s="96" t="s">
        <v>16</v>
      </c>
      <c r="G33" s="56"/>
      <c r="H33" s="56">
        <f>IF($J$16=1,0,(VLOOKUP($M$18,Tablas!$A$140:$H$163,3,TRUE)))</f>
        <v>26832</v>
      </c>
      <c r="I33" s="56">
        <f>(IF($J$16=1,0,(VLOOKUP($M$18,Tablas!$A$140:$H$163,4,TRUE))))*1.1494</f>
        <v>19246.703000000001</v>
      </c>
      <c r="J33" s="56">
        <f>(IF($J$16=1,0,(VLOOKUP($M$18,Tablas!$A$140:$H$163,5,TRUE))))*1.1494</f>
        <v>13800.845799999999</v>
      </c>
      <c r="K33" s="56">
        <f>(IF($J$16=1,0,(VLOOKUP($M$18,Tablas!$A$140:$H$163,6,TRUE))))*1.1494</f>
        <v>10421.6098</v>
      </c>
      <c r="L33" s="56">
        <f>(IF($J$16=1,0,(VLOOKUP($M$18,Tablas!$A$140:$H$163,7,TRUE))))*1.1494</f>
        <v>7700.98</v>
      </c>
      <c r="M33" s="97">
        <f>(IF($J$16=1,0,(VLOOKUP($M$18,Tablas!$A$140:$H$163,8,TRUE))))*1.1494</f>
        <v>5887.2267999999995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IF($J$18=0,0,(VLOOKUP($J$18,Tablas!$A$164:$H$166,3,TRUE)))</f>
        <v>12935</v>
      </c>
      <c r="I34" s="56">
        <f>(IF($J$18=0,0,(VLOOKUP($J$18,Tablas!$A$164:$H$166,4,TRUE))))*1.1494</f>
        <v>9479.1018000000004</v>
      </c>
      <c r="J34" s="56">
        <f>(IF($J$18=0,0,(VLOOKUP($J$18,Tablas!$A$164:$H$166,5,TRUE))))*1.1494</f>
        <v>7052.7183999999997</v>
      </c>
      <c r="K34" s="56">
        <f>(IF($J$18=0,0,(VLOOKUP($J$18,Tablas!$A$164:$H$166,6,TRUE))))*1.1494</f>
        <v>5513.6718000000001</v>
      </c>
      <c r="L34" s="56">
        <f>(IF($J$18=0,0,(VLOOKUP($J$18,Tablas!$A$164:$H$166,7,TRUE))))*1.1494</f>
        <v>4526.3371999999999</v>
      </c>
      <c r="M34" s="97">
        <f>(IF($J$18=0,0,(VLOOKUP($J$18,Tablas!$A$164:$H$166,8,TRUE))))*1.1494</f>
        <v>3355.0985999999998</v>
      </c>
    </row>
    <row r="35" spans="1:13" s="50" customFormat="1" ht="20" customHeight="1" x14ac:dyDescent="0.15">
      <c r="A35" s="195"/>
      <c r="B35" s="195"/>
      <c r="C35" s="196"/>
      <c r="D35" s="196"/>
      <c r="E35" s="41"/>
      <c r="F35" s="96" t="s">
        <v>20</v>
      </c>
      <c r="G35" s="56"/>
      <c r="H35" s="56">
        <f>+IF($I$22=FALSE,0,Tablas!C$167)</f>
        <v>0</v>
      </c>
      <c r="I35" s="56">
        <f>+IF($I$22=FALSE,0,Tablas!D$167)</f>
        <v>0</v>
      </c>
      <c r="J35" s="56">
        <f>+IF($I$22=FALSE,0,Tablas!E$167)</f>
        <v>0</v>
      </c>
      <c r="K35" s="56">
        <f>+IF($I$22=FALSE,0,Tablas!F$167)</f>
        <v>0</v>
      </c>
      <c r="L35" s="56">
        <f>+IF($I$22=FALSE,0,Tablas!G$167)</f>
        <v>0</v>
      </c>
      <c r="M35" s="97">
        <f>+IF($I$22=FALSE,0,Tablas!H$167)</f>
        <v>0</v>
      </c>
    </row>
    <row r="36" spans="1:13" s="50" customFormat="1" ht="20" customHeight="1" x14ac:dyDescent="0.15">
      <c r="A36" s="195"/>
      <c r="B36" s="195"/>
      <c r="C36" s="203"/>
      <c r="D36" s="203"/>
      <c r="E36" s="41"/>
      <c r="F36" s="96" t="s">
        <v>107</v>
      </c>
      <c r="G36" s="56"/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97">
        <v>0</v>
      </c>
    </row>
    <row r="37" spans="1:13" s="51" customFormat="1" ht="20" customHeight="1" x14ac:dyDescent="0.15">
      <c r="A37" s="195"/>
      <c r="B37" s="195"/>
      <c r="C37" s="196"/>
      <c r="D37" s="196"/>
      <c r="E37" s="41"/>
      <c r="F37" s="98" t="s">
        <v>19</v>
      </c>
      <c r="G37" s="82"/>
      <c r="H37" s="82">
        <f>SUM(H32:H36)</f>
        <v>56541</v>
      </c>
      <c r="I37" s="82">
        <f>(SUM(I32:I36))</f>
        <v>40473.822200000002</v>
      </c>
      <c r="J37" s="82">
        <f>(SUM(J32:J36))</f>
        <v>29079.82</v>
      </c>
      <c r="K37" s="82">
        <f>(SUM(K32:K36))</f>
        <v>21769.635999999999</v>
      </c>
      <c r="L37" s="82">
        <f>(SUM(L32:L36))</f>
        <v>16260.561799999999</v>
      </c>
      <c r="M37" s="99">
        <f>(SUM(M32:M36))</f>
        <v>12322.7174</v>
      </c>
    </row>
    <row r="38" spans="1:13" s="50" customFormat="1" ht="20" customHeight="1" x14ac:dyDescent="0.15">
      <c r="A38" s="195"/>
      <c r="B38" s="195"/>
      <c r="C38" s="205"/>
      <c r="D38" s="196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5"/>
      <c r="B39" s="195"/>
      <c r="C39" s="205"/>
      <c r="D39" s="196"/>
      <c r="E39" s="53"/>
      <c r="F39" s="100" t="s">
        <v>18</v>
      </c>
      <c r="G39" s="101"/>
      <c r="H39" s="101">
        <f t="shared" ref="H39:M39" si="0">SUM(H37:H38)</f>
        <v>56616</v>
      </c>
      <c r="I39" s="101">
        <f t="shared" si="0"/>
        <v>40559.822200000002</v>
      </c>
      <c r="J39" s="101">
        <f t="shared" si="0"/>
        <v>29165.82</v>
      </c>
      <c r="K39" s="101">
        <f t="shared" si="0"/>
        <v>21855.635999999999</v>
      </c>
      <c r="L39" s="101">
        <f t="shared" si="0"/>
        <v>16346.561799999999</v>
      </c>
      <c r="M39" s="102">
        <f t="shared" si="0"/>
        <v>12408.7174</v>
      </c>
    </row>
    <row r="40" spans="1:13" s="50" customFormat="1" ht="20" customHeight="1" x14ac:dyDescent="0.15">
      <c r="A40" s="195"/>
      <c r="B40" s="195"/>
      <c r="C40" s="205"/>
      <c r="D40" s="196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20" customHeight="1" x14ac:dyDescent="0.15">
      <c r="A41" s="195"/>
      <c r="B41" s="195"/>
      <c r="C41" s="196"/>
      <c r="D41" s="196"/>
      <c r="E41" s="54"/>
      <c r="F41" s="210" t="s">
        <v>25</v>
      </c>
      <c r="G41" s="210"/>
      <c r="H41" s="210"/>
      <c r="I41" s="210"/>
      <c r="J41" s="210"/>
      <c r="K41" s="210"/>
      <c r="L41" s="210"/>
      <c r="M41" s="210"/>
    </row>
    <row r="42" spans="1:13" s="51" customFormat="1" ht="20" customHeight="1" x14ac:dyDescent="0.15">
      <c r="A42" s="195"/>
      <c r="B42" s="195"/>
      <c r="C42" s="196"/>
      <c r="D42" s="196"/>
      <c r="E42" s="54"/>
      <c r="F42" s="93" t="s">
        <v>15</v>
      </c>
      <c r="G42" s="94"/>
      <c r="H42" s="94">
        <f>VLOOKUP($M$16,Tablas!$A$173:$H$196,3,TRUE)</f>
        <v>8890.2200000000012</v>
      </c>
      <c r="I42" s="94">
        <f>(VLOOKUP($M$16,Tablas!$A$173:$H$196,4,TRUE))*1.1494</f>
        <v>6226.4492220000002</v>
      </c>
      <c r="J42" s="94">
        <f>(VLOOKUP($M$16,Tablas!$A$173:$H$196,5,TRUE))*1.1494</f>
        <v>4359.9155739999997</v>
      </c>
      <c r="K42" s="94">
        <f>(VLOOKUP($M$16,Tablas!$A$173:$H$196,6,TRUE))*1.1494</f>
        <v>3092.2078320000001</v>
      </c>
      <c r="L42" s="94">
        <f>(VLOOKUP($M$16,Tablas!$A$173:$H$196,7,TRUE))*1.1494</f>
        <v>2137.6196380000001</v>
      </c>
      <c r="M42" s="95">
        <f>(VLOOKUP($M$16,Tablas!$A$173:$H$196,8,TRUE))*1.1494</f>
        <v>1632.6077600000001</v>
      </c>
    </row>
    <row r="43" spans="1:13" s="50" customFormat="1" ht="20" customHeight="1" x14ac:dyDescent="0.15">
      <c r="A43" s="208"/>
      <c r="B43" s="208"/>
      <c r="C43" s="196"/>
      <c r="D43" s="196"/>
      <c r="E43" s="54"/>
      <c r="F43" s="96" t="s">
        <v>16</v>
      </c>
      <c r="G43" s="56"/>
      <c r="H43" s="56">
        <f>IF($J$16=1,0,(VLOOKUP($M$18,Tablas!$A$173:$H$196,3,TRUE)))</f>
        <v>14220.960000000001</v>
      </c>
      <c r="I43" s="56">
        <f>(IF($J$16=1,0,(VLOOKUP($M$18,Tablas!$A$173:$H$196,4,TRUE))))*1.1494</f>
        <v>10200.75259</v>
      </c>
      <c r="J43" s="56">
        <f>(IF($J$16=1,0,(VLOOKUP($M$18,Tablas!$A$173:$H$196,5,TRUE))))*1.1494</f>
        <v>7314.4482740000003</v>
      </c>
      <c r="K43" s="56">
        <f>(IF($J$16=1,0,(VLOOKUP($M$18,Tablas!$A$173:$H$196,6,TRUE))))*1.1494</f>
        <v>5523.4531939999997</v>
      </c>
      <c r="L43" s="56">
        <f>(IF($J$16=1,0,(VLOOKUP($M$18,Tablas!$A$173:$H$196,7,TRUE))))*1.1494</f>
        <v>4081.5194000000001</v>
      </c>
      <c r="M43" s="97">
        <f>(IF($J$16=1,0,(VLOOKUP($M$18,Tablas!$A$173:$H$196,8,TRUE))))*1.1494</f>
        <v>3120.2302040000004</v>
      </c>
    </row>
    <row r="44" spans="1:13" s="51" customFormat="1" ht="20" customHeight="1" x14ac:dyDescent="0.15">
      <c r="A44" s="195"/>
      <c r="B44" s="195"/>
      <c r="C44" s="196"/>
      <c r="D44" s="196"/>
      <c r="E44" s="54"/>
      <c r="F44" s="96" t="s">
        <v>17</v>
      </c>
      <c r="G44" s="56"/>
      <c r="H44" s="56">
        <f>IF($J$18=0,0,(VLOOKUP($J$18,Tablas!$A$197:$H$199,3,TRUE)))</f>
        <v>6855.55</v>
      </c>
      <c r="I44" s="56">
        <f>(IF($J$18=0,0,(VLOOKUP($J$18,Tablas!$A$197:$H$199,4,TRUE))))*1.1494</f>
        <v>5023.9239539999999</v>
      </c>
      <c r="J44" s="56">
        <f>(IF($J$18=0,0,(VLOOKUP($J$18,Tablas!$A$197:$H$199,5,TRUE))))*1.1494</f>
        <v>3737.9407520000004</v>
      </c>
      <c r="K44" s="56">
        <f>(IF($J$18=0,0,(VLOOKUP($J$18,Tablas!$A$197:$H$199,6,TRUE))))*1.1494</f>
        <v>2922.2460540000002</v>
      </c>
      <c r="L44" s="56">
        <f>(IF($J$18=0,0,(VLOOKUP($J$18,Tablas!$A$197:$H$199,7,TRUE))))*1.1494</f>
        <v>2398.9587160000005</v>
      </c>
      <c r="M44" s="97">
        <f>(IF($J$18=0,0,(VLOOKUP($J$18,Tablas!$A$197:$H$199,8,TRUE))))*1.1494</f>
        <v>1778.2022580000003</v>
      </c>
    </row>
    <row r="45" spans="1:13" s="50" customFormat="1" ht="20" customHeight="1" x14ac:dyDescent="0.15">
      <c r="A45" s="195"/>
      <c r="B45" s="195"/>
      <c r="C45" s="205"/>
      <c r="D45" s="196"/>
      <c r="E45" s="41"/>
      <c r="F45" s="96" t="s">
        <v>20</v>
      </c>
      <c r="G45" s="56"/>
      <c r="H45" s="56">
        <f>+IF($I$22=FALSE,0,Tablas!C$200)</f>
        <v>0</v>
      </c>
      <c r="I45" s="56">
        <f>+IF($I$22=FALSE,0,Tablas!D$200)</f>
        <v>0</v>
      </c>
      <c r="J45" s="56">
        <f>+IF($I$22=FALSE,0,Tablas!E$200)</f>
        <v>0</v>
      </c>
      <c r="K45" s="56">
        <f>+IF($I$22=FALSE,0,Tablas!F$200)</f>
        <v>0</v>
      </c>
      <c r="L45" s="56">
        <f>+IF($I$22=FALSE,0,Tablas!G$200)</f>
        <v>0</v>
      </c>
      <c r="M45" s="97">
        <f>+IF($I$22=FALSE,0,Tablas!H$200)</f>
        <v>0</v>
      </c>
    </row>
    <row r="46" spans="1:13" s="50" customFormat="1" ht="20" customHeight="1" x14ac:dyDescent="0.15">
      <c r="A46" s="195"/>
      <c r="B46" s="195"/>
      <c r="C46" s="196"/>
      <c r="D46" s="196"/>
      <c r="E46" s="41"/>
      <c r="F46" s="96" t="s">
        <v>107</v>
      </c>
      <c r="G46" s="56"/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97">
        <v>0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98" t="s">
        <v>19</v>
      </c>
      <c r="G47" s="82"/>
      <c r="H47" s="82">
        <f>SUM(H42:H46)</f>
        <v>29966.73</v>
      </c>
      <c r="I47" s="82">
        <f>(SUM(I42:I46))</f>
        <v>21451.125765999997</v>
      </c>
      <c r="J47" s="82">
        <f>(SUM(J42:J46))</f>
        <v>15412.304600000001</v>
      </c>
      <c r="K47" s="82">
        <f>(SUM(K42:K46))</f>
        <v>11537.907080000001</v>
      </c>
      <c r="L47" s="82">
        <f>(SUM(L42:L46))</f>
        <v>8618.0977540000004</v>
      </c>
      <c r="M47" s="99">
        <f>(SUM(M42:M46))</f>
        <v>6531.0402220000005</v>
      </c>
    </row>
    <row r="48" spans="1:13" s="50" customFormat="1" ht="15.75" customHeight="1" x14ac:dyDescent="0.15">
      <c r="A48" s="195"/>
      <c r="B48" s="195"/>
      <c r="C48" s="196"/>
      <c r="D48" s="196"/>
      <c r="E48" s="41"/>
      <c r="F48" s="96" t="s">
        <v>21</v>
      </c>
      <c r="G48" s="56"/>
      <c r="H48" s="56">
        <v>75</v>
      </c>
      <c r="I48" s="56">
        <v>86</v>
      </c>
      <c r="J48" s="56">
        <v>86</v>
      </c>
      <c r="K48" s="56">
        <v>86</v>
      </c>
      <c r="L48" s="56">
        <v>86</v>
      </c>
      <c r="M48" s="97">
        <v>86</v>
      </c>
    </row>
    <row r="49" spans="1:13" s="50" customFormat="1" ht="20" customHeight="1" x14ac:dyDescent="0.15">
      <c r="A49" s="195"/>
      <c r="B49" s="195"/>
      <c r="C49" s="196"/>
      <c r="D49" s="196"/>
      <c r="E49" s="41"/>
      <c r="F49" s="103" t="s">
        <v>23</v>
      </c>
      <c r="G49" s="85"/>
      <c r="H49" s="85">
        <f t="shared" ref="H49:M49" si="1">SUM(H47:H48)</f>
        <v>30041.73</v>
      </c>
      <c r="I49" s="85">
        <f t="shared" si="1"/>
        <v>21537.125765999997</v>
      </c>
      <c r="J49" s="85">
        <f t="shared" si="1"/>
        <v>15498.304600000001</v>
      </c>
      <c r="K49" s="85">
        <f t="shared" si="1"/>
        <v>11623.907080000001</v>
      </c>
      <c r="L49" s="85">
        <f t="shared" si="1"/>
        <v>8704.0977540000004</v>
      </c>
      <c r="M49" s="104">
        <f t="shared" si="1"/>
        <v>6617.0402220000005</v>
      </c>
    </row>
    <row r="50" spans="1:13" s="51" customFormat="1" ht="20" customHeight="1" x14ac:dyDescent="0.15">
      <c r="A50" s="204"/>
      <c r="B50" s="204"/>
      <c r="C50" s="207"/>
      <c r="D50" s="207"/>
      <c r="E50" s="41"/>
      <c r="F50" s="100" t="s">
        <v>24</v>
      </c>
      <c r="G50" s="101"/>
      <c r="H50" s="101" t="e">
        <f>+(H47+#REF!+#REF!)*1</f>
        <v>#REF!</v>
      </c>
      <c r="I50" s="101">
        <f>+I47</f>
        <v>21451.125765999997</v>
      </c>
      <c r="J50" s="101">
        <f>+J47</f>
        <v>15412.304600000001</v>
      </c>
      <c r="K50" s="101">
        <f>+K47</f>
        <v>11537.907080000001</v>
      </c>
      <c r="L50" s="101">
        <f>+L47</f>
        <v>8618.0977540000004</v>
      </c>
      <c r="M50" s="102">
        <f>+M47</f>
        <v>6531.0402220000005</v>
      </c>
    </row>
    <row r="51" spans="1:13" s="50" customFormat="1" ht="20" customHeight="1" x14ac:dyDescent="0.2">
      <c r="A51" s="204"/>
      <c r="B51" s="204"/>
      <c r="C51" s="207"/>
      <c r="D51" s="207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ht="18" x14ac:dyDescent="0.2">
      <c r="F52" s="86"/>
      <c r="G52" s="86"/>
      <c r="H52" s="86"/>
      <c r="I52" s="86"/>
      <c r="J52" s="86"/>
      <c r="K52" s="86"/>
      <c r="L52" s="86"/>
      <c r="M52" s="86"/>
    </row>
    <row r="53" spans="1:13" x14ac:dyDescent="0.15">
      <c r="B53" s="23" t="s">
        <v>4</v>
      </c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x14ac:dyDescent="0.15">
      <c r="B54" s="23" t="s">
        <v>4</v>
      </c>
      <c r="F54" s="206"/>
      <c r="G54" s="206"/>
      <c r="H54" s="206"/>
      <c r="I54" s="206"/>
      <c r="J54" s="206"/>
      <c r="K54" s="206"/>
      <c r="L54" s="206"/>
      <c r="M54" s="206"/>
    </row>
    <row r="55" spans="1:13" ht="23" customHeight="1" x14ac:dyDescent="0.15">
      <c r="F55" s="206"/>
      <c r="G55" s="206"/>
      <c r="H55" s="206"/>
      <c r="I55" s="206"/>
      <c r="J55" s="206"/>
      <c r="K55" s="206"/>
      <c r="L55" s="206"/>
      <c r="M55" s="206"/>
    </row>
  </sheetData>
  <sheetProtection algorithmName="SHA-512" hashValue="O6B6UoP2Udb/Uh7eKdCBOQA7YvGcs4uRMlyMgUf6w7bKdZ4aIykzg8iY6IGc4vkW/Uk2PgE7HR/1IrT6tj7Dng==" saltValue="ZiCFXPfbZVpujoKxiUAFsA==" spinCount="100000" sheet="1" objects="1" scenarios="1"/>
  <mergeCells count="77">
    <mergeCell ref="F53:M55"/>
    <mergeCell ref="A44:B44"/>
    <mergeCell ref="C44:D44"/>
    <mergeCell ref="A45:B45"/>
    <mergeCell ref="C45:D45"/>
    <mergeCell ref="A50:B51"/>
    <mergeCell ref="C50:D51"/>
    <mergeCell ref="F51:M51"/>
    <mergeCell ref="A33:B34"/>
    <mergeCell ref="A35:B35"/>
    <mergeCell ref="A39:B39"/>
    <mergeCell ref="C39:D39"/>
    <mergeCell ref="A40:B40"/>
    <mergeCell ref="C40:D40"/>
    <mergeCell ref="C34:D34"/>
    <mergeCell ref="C35:D35"/>
    <mergeCell ref="A41:B41"/>
    <mergeCell ref="C41:D41"/>
    <mergeCell ref="A42:B42"/>
    <mergeCell ref="C42:D42"/>
    <mergeCell ref="A43:B43"/>
    <mergeCell ref="C43:D43"/>
    <mergeCell ref="A32:B32"/>
    <mergeCell ref="C48:D48"/>
    <mergeCell ref="C49:D49"/>
    <mergeCell ref="C46:D46"/>
    <mergeCell ref="C47:D47"/>
    <mergeCell ref="C33:D33"/>
    <mergeCell ref="A36:B36"/>
    <mergeCell ref="A37:B37"/>
    <mergeCell ref="A38:B38"/>
    <mergeCell ref="C36:D36"/>
    <mergeCell ref="C37:D37"/>
    <mergeCell ref="A46:B46"/>
    <mergeCell ref="A47:B47"/>
    <mergeCell ref="C38:D38"/>
    <mergeCell ref="A48:B48"/>
    <mergeCell ref="A49:B49"/>
    <mergeCell ref="C32:D32"/>
    <mergeCell ref="C26:D26"/>
    <mergeCell ref="C30:D30"/>
    <mergeCell ref="C25:D25"/>
    <mergeCell ref="C29:D29"/>
    <mergeCell ref="C27:D27"/>
    <mergeCell ref="C28:D28"/>
    <mergeCell ref="C31:D31"/>
    <mergeCell ref="A30:B30"/>
    <mergeCell ref="A31:B31"/>
    <mergeCell ref="C22:D22"/>
    <mergeCell ref="C23:D23"/>
    <mergeCell ref="A22:B22"/>
    <mergeCell ref="A23:B23"/>
    <mergeCell ref="A24:B24"/>
    <mergeCell ref="A25:B25"/>
    <mergeCell ref="A26:B27"/>
    <mergeCell ref="A28:B28"/>
    <mergeCell ref="A29:B29"/>
    <mergeCell ref="C24:D24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F8:M10"/>
    <mergeCell ref="A12:D12"/>
    <mergeCell ref="A13:B13"/>
    <mergeCell ref="A14:B14"/>
    <mergeCell ref="A15:B15"/>
    <mergeCell ref="F31:M31"/>
    <mergeCell ref="F41:M41"/>
    <mergeCell ref="H12:M12"/>
    <mergeCell ref="H14:M14"/>
    <mergeCell ref="F17:G17"/>
  </mergeCells>
  <phoneticPr fontId="5" type="noConversion"/>
  <conditionalFormatting sqref="J16">
    <cfRule type="cellIs" dxfId="43" priority="1" stopIfTrue="1" operator="greaterThan">
      <formula>2</formula>
    </cfRule>
    <cfRule type="cellIs" dxfId="42" priority="2" stopIfTrue="1" operator="lessThan">
      <formula>1</formula>
    </cfRule>
  </conditionalFormatting>
  <conditionalFormatting sqref="M16 M18">
    <cfRule type="cellIs" dxfId="41" priority="3" stopIfTrue="1" operator="greaterThan">
      <formula>73</formula>
    </cfRule>
    <cfRule type="cellIs" dxfId="4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3" fitToHeight="2" orientation="portrait" horizontalDpi="300" verticalDpi="300" r:id="rId1"/>
  <headerFooter alignWithMargins="0"/>
  <rowBreaks count="1" manualBreakCount="1">
    <brk id="54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4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55"/>
  <sheetViews>
    <sheetView showGridLines="0" zoomScaleNormal="100" zoomScaleSheetLayoutView="125" workbookViewId="0"/>
  </sheetViews>
  <sheetFormatPr baseColWidth="10" defaultColWidth="8.83203125" defaultRowHeight="13" x14ac:dyDescent="0.15"/>
  <cols>
    <col min="1" max="1" width="33.6640625" style="23" customWidth="1"/>
    <col min="2" max="2" width="12.5" style="23" customWidth="1"/>
    <col min="3" max="3" width="22.6640625" style="23" customWidth="1"/>
    <col min="4" max="4" width="20.33203125" style="23" customWidth="1"/>
    <col min="5" max="5" width="1.5" style="23" customWidth="1"/>
    <col min="6" max="6" width="16.6640625" style="23" customWidth="1"/>
    <col min="7" max="7" width="20.1640625" style="23" customWidth="1"/>
    <col min="8" max="8" width="22.83203125" style="23" hidden="1" customWidth="1"/>
    <col min="9" max="12" width="16.6640625" style="23" customWidth="1"/>
    <col min="13" max="13" width="17.6640625" style="23" customWidth="1"/>
    <col min="14" max="16384" width="8.83203125" style="23"/>
  </cols>
  <sheetData>
    <row r="1" spans="1:13" ht="18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8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8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8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8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8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8" customHeight="1" x14ac:dyDescent="0.1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ht="18" customHeight="1" x14ac:dyDescent="0.15">
      <c r="A8" s="36"/>
      <c r="B8" s="36"/>
      <c r="C8" s="36"/>
      <c r="D8" s="36"/>
      <c r="E8" s="36"/>
      <c r="F8" s="194" t="s">
        <v>155</v>
      </c>
      <c r="G8" s="194"/>
      <c r="H8" s="194"/>
      <c r="I8" s="194"/>
      <c r="J8" s="194"/>
      <c r="K8" s="194"/>
      <c r="L8" s="194"/>
      <c r="M8" s="194"/>
    </row>
    <row r="9" spans="1:13" x14ac:dyDescent="0.15">
      <c r="A9" s="36"/>
      <c r="B9" s="36"/>
      <c r="C9" s="36"/>
      <c r="D9" s="36"/>
      <c r="E9" s="36"/>
      <c r="F9" s="194"/>
      <c r="G9" s="194"/>
      <c r="H9" s="194"/>
      <c r="I9" s="194"/>
      <c r="J9" s="194"/>
      <c r="K9" s="194"/>
      <c r="L9" s="194"/>
      <c r="M9" s="194"/>
    </row>
    <row r="10" spans="1:13" ht="21.75" customHeight="1" x14ac:dyDescent="0.25">
      <c r="A10" s="39"/>
      <c r="B10" s="39"/>
      <c r="D10" s="39"/>
      <c r="E10" s="39"/>
      <c r="F10" s="194"/>
      <c r="G10" s="194"/>
      <c r="H10" s="194"/>
      <c r="I10" s="194"/>
      <c r="J10" s="194"/>
      <c r="K10" s="194"/>
      <c r="L10" s="194"/>
      <c r="M10" s="194"/>
    </row>
    <row r="11" spans="1:13" ht="23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</row>
    <row r="12" spans="1:13" ht="20" customHeight="1" x14ac:dyDescent="0.25">
      <c r="A12" s="200" t="s">
        <v>175</v>
      </c>
      <c r="B12" s="200"/>
      <c r="C12" s="200"/>
      <c r="D12" s="200"/>
      <c r="E12" s="40"/>
      <c r="F12" s="40"/>
      <c r="G12" s="76" t="s">
        <v>164</v>
      </c>
      <c r="H12" s="197" t="str">
        <f>+'INGRESO DE DATOS'!$D$14</f>
        <v>NOMBRE Y APELLIDO</v>
      </c>
      <c r="I12" s="197"/>
      <c r="J12" s="197"/>
      <c r="K12" s="197"/>
      <c r="L12" s="197"/>
      <c r="M12" s="197"/>
    </row>
    <row r="13" spans="1:13" ht="11.25" customHeight="1" x14ac:dyDescent="0.15">
      <c r="A13" s="195"/>
      <c r="B13" s="195"/>
      <c r="C13" s="196"/>
      <c r="D13" s="196"/>
      <c r="E13" s="41"/>
      <c r="F13" s="36"/>
      <c r="G13" s="36"/>
      <c r="H13" s="36"/>
      <c r="I13" s="36"/>
      <c r="J13" s="36"/>
      <c r="K13" s="36"/>
      <c r="L13" s="36"/>
      <c r="M13" s="36"/>
    </row>
    <row r="14" spans="1:13" ht="20" customHeight="1" x14ac:dyDescent="0.25">
      <c r="A14" s="195"/>
      <c r="B14" s="195"/>
      <c r="C14" s="196"/>
      <c r="D14" s="196"/>
      <c r="E14" s="41"/>
      <c r="F14" s="40"/>
      <c r="G14" s="76" t="s">
        <v>165</v>
      </c>
      <c r="H14" s="197" t="str">
        <f>+'INGRESO DE DATOS'!$D$24</f>
        <v>AGENCIA</v>
      </c>
      <c r="I14" s="197"/>
      <c r="J14" s="197"/>
      <c r="K14" s="197"/>
      <c r="L14" s="197"/>
      <c r="M14" s="197"/>
    </row>
    <row r="15" spans="1:13" ht="11.25" customHeight="1" x14ac:dyDescent="0.25">
      <c r="A15" s="195"/>
      <c r="B15" s="195"/>
      <c r="C15" s="196"/>
      <c r="D15" s="196"/>
      <c r="E15" s="41"/>
      <c r="F15" s="40"/>
      <c r="G15" s="40"/>
      <c r="H15" s="36"/>
      <c r="I15" s="36"/>
      <c r="J15" s="36"/>
      <c r="K15" s="36"/>
      <c r="L15" s="36"/>
      <c r="M15" s="36"/>
    </row>
    <row r="16" spans="1:13" ht="20" customHeight="1" x14ac:dyDescent="0.2">
      <c r="A16" s="195"/>
      <c r="B16" s="195"/>
      <c r="C16" s="196"/>
      <c r="D16" s="196"/>
      <c r="E16" s="41"/>
      <c r="F16" s="36"/>
      <c r="G16" s="36"/>
      <c r="H16" s="36"/>
      <c r="I16" s="76" t="s">
        <v>166</v>
      </c>
      <c r="J16" s="78">
        <f>+'INGRESO DE DATOS'!$G$16</f>
        <v>2</v>
      </c>
      <c r="K16" s="36"/>
      <c r="L16" s="76" t="s">
        <v>168</v>
      </c>
      <c r="M16" s="78">
        <f>+'INGRESO DE DATOS'!$G$18</f>
        <v>24</v>
      </c>
    </row>
    <row r="17" spans="1:13" ht="11.25" customHeight="1" x14ac:dyDescent="0.15">
      <c r="A17" s="195"/>
      <c r="B17" s="195"/>
      <c r="C17" s="196"/>
      <c r="D17" s="196"/>
      <c r="E17" s="41"/>
      <c r="F17" s="199"/>
      <c r="G17" s="199"/>
      <c r="H17" s="36"/>
      <c r="I17" s="36"/>
      <c r="J17" s="36"/>
      <c r="K17" s="36"/>
      <c r="L17" s="36"/>
      <c r="M17" s="36"/>
    </row>
    <row r="18" spans="1:13" ht="20" customHeight="1" x14ac:dyDescent="0.2">
      <c r="A18" s="195"/>
      <c r="B18" s="195"/>
      <c r="C18" s="202"/>
      <c r="D18" s="202"/>
      <c r="E18" s="42"/>
      <c r="F18" s="211"/>
      <c r="G18" s="211"/>
      <c r="H18" s="36"/>
      <c r="I18" s="76" t="s">
        <v>167</v>
      </c>
      <c r="J18" s="78">
        <f>+'INGRESO DE DATOS'!$J$16</f>
        <v>4</v>
      </c>
      <c r="K18" s="36"/>
      <c r="L18" s="76" t="s">
        <v>169</v>
      </c>
      <c r="M18" s="78">
        <f>+'INGRESO DE DATOS'!$J$18</f>
        <v>48</v>
      </c>
    </row>
    <row r="19" spans="1:13" s="44" customFormat="1" ht="11.25" customHeight="1" x14ac:dyDescent="0.15">
      <c r="A19" s="195"/>
      <c r="B19" s="195"/>
      <c r="C19" s="202"/>
      <c r="D19" s="202"/>
      <c r="E19" s="42"/>
      <c r="F19" s="36"/>
      <c r="G19" s="43"/>
      <c r="H19" s="36"/>
      <c r="I19" s="36"/>
      <c r="J19" s="36" t="s">
        <v>4</v>
      </c>
      <c r="K19" s="36" t="s">
        <v>4</v>
      </c>
      <c r="L19" s="36" t="s">
        <v>4</v>
      </c>
      <c r="M19" s="36"/>
    </row>
    <row r="20" spans="1:13" s="44" customFormat="1" ht="20" customHeight="1" x14ac:dyDescent="0.2">
      <c r="A20" s="71"/>
      <c r="B20" s="71"/>
      <c r="C20" s="72"/>
      <c r="D20" s="72"/>
      <c r="E20" s="42"/>
      <c r="F20" s="36"/>
      <c r="G20" s="43"/>
      <c r="H20" s="36"/>
      <c r="I20" s="76" t="s">
        <v>170</v>
      </c>
      <c r="J20" s="77">
        <f ca="1">+TODAY()</f>
        <v>45138</v>
      </c>
      <c r="K20" s="36"/>
      <c r="L20" s="36"/>
      <c r="M20" s="36"/>
    </row>
    <row r="21" spans="1:13" s="44" customFormat="1" ht="11.25" customHeight="1" x14ac:dyDescent="0.15">
      <c r="A21" s="71"/>
      <c r="B21" s="71"/>
      <c r="C21" s="72"/>
      <c r="D21" s="72"/>
      <c r="E21" s="42"/>
      <c r="F21" s="36"/>
      <c r="G21" s="43"/>
      <c r="H21" s="36"/>
      <c r="I21" s="36"/>
      <c r="J21" s="36"/>
      <c r="K21" s="36"/>
      <c r="L21" s="36"/>
      <c r="M21" s="36"/>
    </row>
    <row r="22" spans="1:13" s="44" customFormat="1" ht="19.5" customHeight="1" x14ac:dyDescent="0.15">
      <c r="A22" s="195"/>
      <c r="B22" s="195"/>
      <c r="C22" s="196"/>
      <c r="D22" s="196"/>
      <c r="E22" s="41"/>
      <c r="F22" s="36"/>
      <c r="G22" s="36"/>
      <c r="H22" s="36"/>
      <c r="I22" s="45" t="b">
        <v>0</v>
      </c>
      <c r="J22" s="36"/>
      <c r="K22" s="47" t="s">
        <v>97</v>
      </c>
      <c r="L22" s="36"/>
      <c r="M22" s="36"/>
    </row>
    <row r="23" spans="1:13" s="44" customFormat="1" ht="11.25" customHeight="1" x14ac:dyDescent="0.15">
      <c r="A23" s="195"/>
      <c r="B23" s="195"/>
      <c r="C23" s="196"/>
      <c r="D23" s="196"/>
      <c r="E23" s="41"/>
      <c r="F23" s="36"/>
      <c r="G23" s="36"/>
      <c r="H23" s="36"/>
      <c r="I23" s="36"/>
      <c r="J23" s="36"/>
      <c r="K23" s="47"/>
      <c r="L23" s="36"/>
      <c r="M23" s="48"/>
    </row>
    <row r="24" spans="1:13" s="44" customFormat="1" ht="20" hidden="1" customHeight="1" x14ac:dyDescent="0.15">
      <c r="A24" s="195"/>
      <c r="B24" s="195"/>
      <c r="C24" s="196"/>
      <c r="D24" s="196"/>
      <c r="E24" s="41"/>
      <c r="F24" s="36"/>
      <c r="G24" s="36"/>
      <c r="H24" s="36"/>
      <c r="I24" s="36" t="s">
        <v>4</v>
      </c>
      <c r="J24" s="48" t="b">
        <v>0</v>
      </c>
      <c r="K24" s="47"/>
      <c r="L24" s="36"/>
      <c r="M24" s="36"/>
    </row>
    <row r="25" spans="1:13" s="44" customFormat="1" ht="20" hidden="1" customHeight="1" x14ac:dyDescent="0.15">
      <c r="A25" s="195"/>
      <c r="B25" s="195"/>
      <c r="C25" s="196"/>
      <c r="D25" s="196"/>
      <c r="E25" s="41"/>
      <c r="F25" s="36"/>
      <c r="G25" s="36"/>
      <c r="H25" s="36"/>
      <c r="I25" s="36"/>
      <c r="J25" s="48"/>
      <c r="K25" s="47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0" customHeight="1" x14ac:dyDescent="0.15">
      <c r="A27" s="195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20" customHeight="1" x14ac:dyDescent="0.15">
      <c r="A28" s="195"/>
      <c r="B28" s="195"/>
      <c r="C28" s="196"/>
      <c r="D28" s="196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20" customHeight="1" x14ac:dyDescent="0.15">
      <c r="A29" s="195"/>
      <c r="B29" s="195"/>
      <c r="C29" s="196"/>
      <c r="D29" s="196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44.25" hidden="1" customHeight="1" x14ac:dyDescent="0.15">
      <c r="A30" s="204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210" t="s">
        <v>26</v>
      </c>
      <c r="G31" s="210"/>
      <c r="H31" s="210"/>
      <c r="I31" s="210"/>
      <c r="J31" s="210"/>
      <c r="K31" s="210"/>
      <c r="L31" s="210"/>
      <c r="M31" s="210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VLOOKUP($M$16,Tablas!$A$207:$H$230,3,TRUE)</f>
        <v>12352</v>
      </c>
      <c r="I32" s="94">
        <f>(VLOOKUP($M$16,Tablas!$A$207:$H$230,4,TRUE))*1.1494</f>
        <v>8633.143399999999</v>
      </c>
      <c r="J32" s="94">
        <f>(VLOOKUP($M$16,Tablas!$A$207:$H$230,5,TRUE))*1.1494</f>
        <v>6048.1427999999996</v>
      </c>
      <c r="K32" s="94">
        <f>(VLOOKUP($M$16,Tablas!$A$207:$H$230,6,TRUE))*1.1494</f>
        <v>4286.1125999999995</v>
      </c>
      <c r="L32" s="94">
        <f>(VLOOKUP($M$16,Tablas!$A$207:$H$230,7,TRUE))*1.1494</f>
        <v>2953.9580000000001</v>
      </c>
      <c r="M32" s="95">
        <f>(VLOOKUP($M$16,Tablas!$A$207:$H$230,8,TRUE))*1.1494</f>
        <v>2251.6745999999998</v>
      </c>
    </row>
    <row r="33" spans="1:13" s="50" customFormat="1" ht="20" customHeight="1" x14ac:dyDescent="0.15">
      <c r="A33" s="195"/>
      <c r="B33" s="195"/>
      <c r="C33" s="196"/>
      <c r="D33" s="196"/>
      <c r="E33" s="52"/>
      <c r="F33" s="96" t="s">
        <v>16</v>
      </c>
      <c r="G33" s="56"/>
      <c r="H33" s="56">
        <f>IF($J$16=1,0,(VLOOKUP($M$18,Tablas!$A$207:$H$230,3,TRUE)))</f>
        <v>19765</v>
      </c>
      <c r="I33" s="56">
        <f>(IF($J$16=1,0,(VLOOKUP($M$18,Tablas!$A$207:$H$230,4,TRUE))))*1.1494</f>
        <v>14170.952600000001</v>
      </c>
      <c r="J33" s="56">
        <f>(IF($J$16=1,0,(VLOOKUP($M$18,Tablas!$A$207:$H$230,5,TRUE))))*1.1494</f>
        <v>10146.903200000001</v>
      </c>
      <c r="K33" s="56">
        <f>(IF($J$16=1,0,(VLOOKUP($M$18,Tablas!$A$207:$H$230,6,TRUE))))*1.1494</f>
        <v>7675.6931999999997</v>
      </c>
      <c r="L33" s="56">
        <f>(IF($J$16=1,0,(VLOOKUP($M$18,Tablas!$A$207:$H$230,7,TRUE))))*1.1494</f>
        <v>5660.7950000000001</v>
      </c>
      <c r="M33" s="97">
        <f>(IF($J$16=1,0,(VLOOKUP($M$18,Tablas!$A$207:$H$230,8,TRUE))))*1.1494</f>
        <v>4319.4452000000001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IF($J$18=0,0,(VLOOKUP($J$18,Tablas!$A$231:$H$233,3,TRUE)))</f>
        <v>9542</v>
      </c>
      <c r="I34" s="56">
        <f>(IF($J$18=0,0,(VLOOKUP($J$18,Tablas!$A$231:$H$233,4,TRUE))))*1.1494</f>
        <v>6989.5014000000001</v>
      </c>
      <c r="J34" s="56">
        <f>(IF($J$18=0,0,(VLOOKUP($J$18,Tablas!$A$231:$H$233,5,TRUE))))*1.1494</f>
        <v>5215.9772000000003</v>
      </c>
      <c r="K34" s="56">
        <f>(IF($J$18=0,0,(VLOOKUP($J$18,Tablas!$A$231:$H$233,6,TRUE))))*1.1494</f>
        <v>4068.8759999999997</v>
      </c>
      <c r="L34" s="56">
        <f>(IF($J$18=0,0,(VLOOKUP($J$18,Tablas!$A$231:$H$233,7,TRUE))))*1.1494</f>
        <v>3340.1563999999998</v>
      </c>
      <c r="M34" s="97">
        <f>(IF($J$18=0,0,(VLOOKUP($J$18,Tablas!$A$231:$H$233,8,TRUE))))*1.1494</f>
        <v>2474.6581999999999</v>
      </c>
    </row>
    <row r="35" spans="1:13" s="50" customFormat="1" ht="20" customHeight="1" x14ac:dyDescent="0.15">
      <c r="A35" s="195"/>
      <c r="B35" s="195"/>
      <c r="C35" s="196"/>
      <c r="D35" s="196"/>
      <c r="E35" s="41"/>
      <c r="F35" s="96" t="s">
        <v>20</v>
      </c>
      <c r="G35" s="56"/>
      <c r="H35" s="56">
        <f>+IF($I$22=FALSE,0,Tablas!C$234)</f>
        <v>0</v>
      </c>
      <c r="I35" s="56">
        <f>+IF($I$22=FALSE,0,Tablas!D$234)</f>
        <v>0</v>
      </c>
      <c r="J35" s="56">
        <f>+IF($I$22=FALSE,0,Tablas!E$234)</f>
        <v>0</v>
      </c>
      <c r="K35" s="56">
        <f>+IF($I$22=FALSE,0,Tablas!F$234)</f>
        <v>0</v>
      </c>
      <c r="L35" s="56">
        <f>+IF($I$22=FALSE,0,Tablas!G$234)</f>
        <v>0</v>
      </c>
      <c r="M35" s="97">
        <f>+IF($I$22=FALSE,0,Tablas!H$234)</f>
        <v>0</v>
      </c>
    </row>
    <row r="36" spans="1:13" s="50" customFormat="1" ht="20" customHeight="1" x14ac:dyDescent="0.15">
      <c r="A36" s="195"/>
      <c r="B36" s="195"/>
      <c r="C36" s="203"/>
      <c r="D36" s="203"/>
      <c r="E36" s="41"/>
      <c r="F36" s="96" t="s">
        <v>107</v>
      </c>
      <c r="G36" s="56"/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97">
        <v>0</v>
      </c>
    </row>
    <row r="37" spans="1:13" s="51" customFormat="1" ht="20" customHeight="1" x14ac:dyDescent="0.15">
      <c r="A37" s="195"/>
      <c r="B37" s="195"/>
      <c r="C37" s="196"/>
      <c r="D37" s="196"/>
      <c r="E37" s="41"/>
      <c r="F37" s="98" t="s">
        <v>19</v>
      </c>
      <c r="G37" s="82"/>
      <c r="H37" s="82">
        <f>SUM(H32:H36)</f>
        <v>41659</v>
      </c>
      <c r="I37" s="82">
        <f>(SUM(I32:I36))</f>
        <v>29793.597399999999</v>
      </c>
      <c r="J37" s="82">
        <f>(SUM(J32:J36))</f>
        <v>21411.0232</v>
      </c>
      <c r="K37" s="82">
        <f>(SUM(K32:K36))</f>
        <v>16030.681799999998</v>
      </c>
      <c r="L37" s="82">
        <f>(SUM(L32:L36))</f>
        <v>11954.9094</v>
      </c>
      <c r="M37" s="99">
        <f>(SUM(M32:M36))</f>
        <v>9045.7780000000002</v>
      </c>
    </row>
    <row r="38" spans="1:13" s="50" customFormat="1" ht="20" customHeight="1" x14ac:dyDescent="0.15">
      <c r="A38" s="195"/>
      <c r="B38" s="195"/>
      <c r="C38" s="205"/>
      <c r="D38" s="196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5"/>
      <c r="B39" s="195"/>
      <c r="C39" s="205"/>
      <c r="D39" s="196"/>
      <c r="E39" s="53"/>
      <c r="F39" s="100" t="s">
        <v>18</v>
      </c>
      <c r="G39" s="101"/>
      <c r="H39" s="101">
        <f t="shared" ref="H39:M39" si="0">SUM(H37:H38)</f>
        <v>41734</v>
      </c>
      <c r="I39" s="101">
        <f t="shared" si="0"/>
        <v>29879.597399999999</v>
      </c>
      <c r="J39" s="101">
        <f t="shared" si="0"/>
        <v>21497.0232</v>
      </c>
      <c r="K39" s="101">
        <f t="shared" si="0"/>
        <v>16116.681799999998</v>
      </c>
      <c r="L39" s="101">
        <f t="shared" si="0"/>
        <v>12040.9094</v>
      </c>
      <c r="M39" s="102">
        <f t="shared" si="0"/>
        <v>9131.7780000000002</v>
      </c>
    </row>
    <row r="40" spans="1:13" s="50" customFormat="1" ht="20" customHeight="1" x14ac:dyDescent="0.15">
      <c r="A40" s="195"/>
      <c r="B40" s="195"/>
      <c r="C40" s="205"/>
      <c r="D40" s="196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20" customHeight="1" x14ac:dyDescent="0.15">
      <c r="A41" s="195"/>
      <c r="B41" s="195"/>
      <c r="C41" s="196"/>
      <c r="D41" s="196"/>
      <c r="E41" s="54"/>
      <c r="F41" s="210" t="s">
        <v>25</v>
      </c>
      <c r="G41" s="210"/>
      <c r="H41" s="210"/>
      <c r="I41" s="210"/>
      <c r="J41" s="210"/>
      <c r="K41" s="210"/>
      <c r="L41" s="210"/>
      <c r="M41" s="210"/>
    </row>
    <row r="42" spans="1:13" s="51" customFormat="1" ht="20" customHeight="1" x14ac:dyDescent="0.15">
      <c r="A42" s="195"/>
      <c r="B42" s="195"/>
      <c r="C42" s="196"/>
      <c r="D42" s="196"/>
      <c r="E42" s="54"/>
      <c r="F42" s="93" t="s">
        <v>15</v>
      </c>
      <c r="G42" s="94"/>
      <c r="H42" s="94">
        <f>VLOOKUP($M$16,Tablas!$A$240:$H$263,3,TRUE)</f>
        <v>6546.56</v>
      </c>
      <c r="I42" s="94">
        <f>(VLOOKUP($M$16,Tablas!$A$240:$H$263,4,TRUE))*1.1494</f>
        <v>4575.5660020000005</v>
      </c>
      <c r="J42" s="94">
        <f>(VLOOKUP($M$16,Tablas!$A$240:$H$263,5,TRUE))*1.1494</f>
        <v>3205.515684</v>
      </c>
      <c r="K42" s="94">
        <f>(VLOOKUP($M$16,Tablas!$A$240:$H$263,6,TRUE))*1.1494</f>
        <v>2271.639678</v>
      </c>
      <c r="L42" s="94">
        <f>(VLOOKUP($M$16,Tablas!$A$240:$H$263,7,TRUE))*1.1494</f>
        <v>1565.5977400000002</v>
      </c>
      <c r="M42" s="95">
        <f>(VLOOKUP($M$16,Tablas!$A$240:$H$263,8,TRUE))*1.1494</f>
        <v>1193.3875379999999</v>
      </c>
    </row>
    <row r="43" spans="1:13" s="50" customFormat="1" ht="20" customHeight="1" x14ac:dyDescent="0.15">
      <c r="A43" s="208"/>
      <c r="B43" s="208"/>
      <c r="C43" s="196"/>
      <c r="D43" s="196"/>
      <c r="E43" s="54"/>
      <c r="F43" s="96" t="s">
        <v>16</v>
      </c>
      <c r="G43" s="56"/>
      <c r="H43" s="56">
        <f>IF($J$16=1,0,(VLOOKUP($M$18,Tablas!$A$240:$H$263,3,TRUE)))</f>
        <v>10475.450000000001</v>
      </c>
      <c r="I43" s="56">
        <f>(IF($J$16=1,0,(VLOOKUP($M$18,Tablas!$A$240:$H$263,4,TRUE))))*1.1494</f>
        <v>7510.6048780000001</v>
      </c>
      <c r="J43" s="56">
        <f>(IF($J$16=1,0,(VLOOKUP($M$18,Tablas!$A$240:$H$263,5,TRUE))))*1.1494</f>
        <v>5377.8586960000002</v>
      </c>
      <c r="K43" s="56">
        <f>(IF($J$16=1,0,(VLOOKUP($M$18,Tablas!$A$240:$H$263,6,TRUE))))*1.1494</f>
        <v>4068.1173960000001</v>
      </c>
      <c r="L43" s="56">
        <f>(IF($J$16=1,0,(VLOOKUP($M$18,Tablas!$A$240:$H$263,7,TRUE))))*1.1494</f>
        <v>3000.2213499999998</v>
      </c>
      <c r="M43" s="97">
        <f>(IF($J$16=1,0,(VLOOKUP($M$18,Tablas!$A$240:$H$263,8,TRUE))))*1.1494</f>
        <v>2289.3059560000002</v>
      </c>
    </row>
    <row r="44" spans="1:13" s="51" customFormat="1" ht="20" customHeight="1" x14ac:dyDescent="0.15">
      <c r="A44" s="195"/>
      <c r="B44" s="195"/>
      <c r="C44" s="196"/>
      <c r="D44" s="196"/>
      <c r="E44" s="54"/>
      <c r="F44" s="96" t="s">
        <v>17</v>
      </c>
      <c r="G44" s="56"/>
      <c r="H44" s="56">
        <f>IF($J$18=0,0,(VLOOKUP($J$18,Tablas!$A$264:$H$266,3,TRUE)))</f>
        <v>5057.26</v>
      </c>
      <c r="I44" s="56">
        <f>(IF($J$18=0,0,(VLOOKUP($J$18,Tablas!$A$264:$H$266,4,TRUE))))*1.1494</f>
        <v>3704.4357420000001</v>
      </c>
      <c r="J44" s="56">
        <f>(IF($J$18=0,0,(VLOOKUP($J$18,Tablas!$A$264:$H$266,5,TRUE))))*1.1494</f>
        <v>2764.4679160000005</v>
      </c>
      <c r="K44" s="56">
        <f>(IF($J$18=0,0,(VLOOKUP($J$18,Tablas!$A$264:$H$266,6,TRUE))))*1.1494</f>
        <v>2156.5042800000001</v>
      </c>
      <c r="L44" s="56">
        <f>(IF($J$18=0,0,(VLOOKUP($J$18,Tablas!$A$264:$H$266,7,TRUE))))*1.1494</f>
        <v>1770.2828919999999</v>
      </c>
      <c r="M44" s="97">
        <f>(IF($J$18=0,0,(VLOOKUP($J$18,Tablas!$A$264:$H$266,8,TRUE))))*1.1494</f>
        <v>1311.5688460000001</v>
      </c>
    </row>
    <row r="45" spans="1:13" s="50" customFormat="1" ht="20" customHeight="1" x14ac:dyDescent="0.15">
      <c r="A45" s="195"/>
      <c r="B45" s="195"/>
      <c r="C45" s="205"/>
      <c r="D45" s="196"/>
      <c r="E45" s="41"/>
      <c r="F45" s="96" t="s">
        <v>20</v>
      </c>
      <c r="G45" s="56"/>
      <c r="H45" s="56">
        <f>+IF($I$22=FALSE,0,Tablas!C$267)</f>
        <v>0</v>
      </c>
      <c r="I45" s="56">
        <f>+IF($I$22=FALSE,0,Tablas!D$267)</f>
        <v>0</v>
      </c>
      <c r="J45" s="56">
        <f>+IF($I$22=FALSE,0,Tablas!E$267)</f>
        <v>0</v>
      </c>
      <c r="K45" s="56">
        <f>+IF($I$22=FALSE,0,Tablas!F$267)</f>
        <v>0</v>
      </c>
      <c r="L45" s="56">
        <f>+IF($I$22=FALSE,0,Tablas!G$267)</f>
        <v>0</v>
      </c>
      <c r="M45" s="97">
        <f>+IF($I$22=FALSE,0,Tablas!H$267)</f>
        <v>0</v>
      </c>
    </row>
    <row r="46" spans="1:13" s="50" customFormat="1" ht="20" customHeight="1" x14ac:dyDescent="0.15">
      <c r="A46" s="195"/>
      <c r="B46" s="195"/>
      <c r="C46" s="196"/>
      <c r="D46" s="196"/>
      <c r="E46" s="41"/>
      <c r="F46" s="96" t="s">
        <v>107</v>
      </c>
      <c r="G46" s="56"/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97">
        <v>0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98" t="s">
        <v>19</v>
      </c>
      <c r="G47" s="82"/>
      <c r="H47" s="82">
        <f>SUM(H42:H46)</f>
        <v>22079.270000000004</v>
      </c>
      <c r="I47" s="82">
        <f>(SUM(I42:I46))</f>
        <v>15790.606622000001</v>
      </c>
      <c r="J47" s="82">
        <f>(SUM(J42:J46))</f>
        <v>11347.842296000003</v>
      </c>
      <c r="K47" s="82">
        <f>(SUM(K42:K46))</f>
        <v>8496.2613540000002</v>
      </c>
      <c r="L47" s="82">
        <f>(SUM(L42:L46))</f>
        <v>6336.1019820000001</v>
      </c>
      <c r="M47" s="99">
        <f>(SUM(M42:M46))</f>
        <v>4794.2623400000002</v>
      </c>
    </row>
    <row r="48" spans="1:13" s="50" customFormat="1" ht="20" customHeight="1" x14ac:dyDescent="0.15">
      <c r="A48" s="195"/>
      <c r="B48" s="195"/>
      <c r="C48" s="196"/>
      <c r="D48" s="196"/>
      <c r="E48" s="41"/>
      <c r="F48" s="96" t="s">
        <v>21</v>
      </c>
      <c r="G48" s="56"/>
      <c r="H48" s="56">
        <v>75</v>
      </c>
      <c r="I48" s="56">
        <v>86</v>
      </c>
      <c r="J48" s="56">
        <v>86</v>
      </c>
      <c r="K48" s="56">
        <v>86</v>
      </c>
      <c r="L48" s="56">
        <v>86</v>
      </c>
      <c r="M48" s="97">
        <v>86</v>
      </c>
    </row>
    <row r="49" spans="1:13" s="50" customFormat="1" ht="20" customHeight="1" x14ac:dyDescent="0.15">
      <c r="A49" s="195"/>
      <c r="B49" s="195"/>
      <c r="C49" s="196"/>
      <c r="D49" s="196"/>
      <c r="E49" s="41"/>
      <c r="F49" s="103" t="s">
        <v>23</v>
      </c>
      <c r="G49" s="85"/>
      <c r="H49" s="85">
        <f t="shared" ref="H49:M49" si="1">SUM(H47:H48)</f>
        <v>22154.270000000004</v>
      </c>
      <c r="I49" s="85">
        <f t="shared" si="1"/>
        <v>15876.606622000001</v>
      </c>
      <c r="J49" s="85">
        <f t="shared" si="1"/>
        <v>11433.842296000003</v>
      </c>
      <c r="K49" s="85">
        <f t="shared" si="1"/>
        <v>8582.2613540000002</v>
      </c>
      <c r="L49" s="85">
        <f t="shared" si="1"/>
        <v>6422.1019820000001</v>
      </c>
      <c r="M49" s="104">
        <f t="shared" si="1"/>
        <v>4880.2623400000002</v>
      </c>
    </row>
    <row r="50" spans="1:13" s="51" customFormat="1" ht="24" customHeight="1" x14ac:dyDescent="0.15">
      <c r="A50" s="204"/>
      <c r="B50" s="204"/>
      <c r="C50" s="207"/>
      <c r="D50" s="207"/>
      <c r="E50" s="41"/>
      <c r="F50" s="100" t="s">
        <v>24</v>
      </c>
      <c r="G50" s="101"/>
      <c r="H50" s="101" t="e">
        <f>+(H47+#REF!+#REF!)*1</f>
        <v>#REF!</v>
      </c>
      <c r="I50" s="101">
        <f>+I47</f>
        <v>15790.606622000001</v>
      </c>
      <c r="J50" s="101">
        <f>+J47</f>
        <v>11347.842296000003</v>
      </c>
      <c r="K50" s="101">
        <f>+K47</f>
        <v>8496.2613540000002</v>
      </c>
      <c r="L50" s="101">
        <f>+L47</f>
        <v>6336.1019820000001</v>
      </c>
      <c r="M50" s="102">
        <f>+M47</f>
        <v>4794.2623400000002</v>
      </c>
    </row>
    <row r="51" spans="1:13" s="50" customFormat="1" ht="20" customHeight="1" x14ac:dyDescent="0.2">
      <c r="A51" s="204"/>
      <c r="B51" s="204"/>
      <c r="C51" s="207"/>
      <c r="D51" s="207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ht="18" x14ac:dyDescent="0.2">
      <c r="F52" s="86"/>
      <c r="G52" s="86"/>
      <c r="H52" s="86"/>
      <c r="I52" s="86"/>
      <c r="J52" s="86"/>
      <c r="K52" s="86"/>
      <c r="L52" s="86"/>
      <c r="M52" s="86"/>
    </row>
    <row r="53" spans="1:13" x14ac:dyDescent="0.15">
      <c r="B53" s="23" t="s">
        <v>4</v>
      </c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x14ac:dyDescent="0.15">
      <c r="B54" s="23" t="s">
        <v>4</v>
      </c>
      <c r="F54" s="206"/>
      <c r="G54" s="206"/>
      <c r="H54" s="206"/>
      <c r="I54" s="206"/>
      <c r="J54" s="206"/>
      <c r="K54" s="206"/>
      <c r="L54" s="206"/>
      <c r="M54" s="206"/>
    </row>
    <row r="55" spans="1:13" ht="33" customHeight="1" x14ac:dyDescent="0.15">
      <c r="F55" s="206"/>
      <c r="G55" s="206"/>
      <c r="H55" s="206"/>
      <c r="I55" s="206"/>
      <c r="J55" s="206"/>
      <c r="K55" s="206"/>
      <c r="L55" s="206"/>
      <c r="M55" s="206"/>
    </row>
  </sheetData>
  <sheetProtection algorithmName="SHA-512" hashValue="V81o3AhQlwMDPHoUL1bOkSJOYjkSARHx5PqsPGBiy5VOqCxxyTg/VPGmrBpadQR5uGfOKFhBiWPe/YrEaZfysQ==" saltValue="iSSUBSAK0Dj5X0FyB4XemA==" spinCount="100000" sheet="1" objects="1" scenarios="1"/>
  <mergeCells count="78">
    <mergeCell ref="F53:M55"/>
    <mergeCell ref="A45:B45"/>
    <mergeCell ref="C45:D45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A22:B22"/>
    <mergeCell ref="A23:B23"/>
    <mergeCell ref="F51:M51"/>
    <mergeCell ref="C13:D13"/>
    <mergeCell ref="C14:D14"/>
    <mergeCell ref="C15:D15"/>
    <mergeCell ref="C16:D16"/>
    <mergeCell ref="C31:D31"/>
    <mergeCell ref="C17:D17"/>
    <mergeCell ref="C22:D22"/>
    <mergeCell ref="C23:D23"/>
    <mergeCell ref="C18:D19"/>
    <mergeCell ref="C33:D33"/>
    <mergeCell ref="C34:D34"/>
    <mergeCell ref="C27:D27"/>
    <mergeCell ref="C25:D25"/>
    <mergeCell ref="C28:D28"/>
    <mergeCell ref="A24:B24"/>
    <mergeCell ref="A32:B32"/>
    <mergeCell ref="C32:D32"/>
    <mergeCell ref="A33:B34"/>
    <mergeCell ref="A35:B35"/>
    <mergeCell ref="A25:B25"/>
    <mergeCell ref="A26:B27"/>
    <mergeCell ref="A28:B28"/>
    <mergeCell ref="C24:D24"/>
    <mergeCell ref="C26:D26"/>
    <mergeCell ref="C35:D35"/>
    <mergeCell ref="C29:D29"/>
    <mergeCell ref="A29:B29"/>
    <mergeCell ref="A30:B30"/>
    <mergeCell ref="C30:D30"/>
    <mergeCell ref="A31:B31"/>
    <mergeCell ref="A44:B44"/>
    <mergeCell ref="C44:D44"/>
    <mergeCell ref="A36:B36"/>
    <mergeCell ref="C38:D38"/>
    <mergeCell ref="C36:D36"/>
    <mergeCell ref="C37:D37"/>
    <mergeCell ref="C40:D40"/>
    <mergeCell ref="A41:B41"/>
    <mergeCell ref="C41:D41"/>
    <mergeCell ref="A42:B42"/>
    <mergeCell ref="C42:D42"/>
    <mergeCell ref="C39:D39"/>
    <mergeCell ref="A40:B40"/>
    <mergeCell ref="A43:B43"/>
    <mergeCell ref="C43:D43"/>
    <mergeCell ref="F8:M10"/>
    <mergeCell ref="F41:M41"/>
    <mergeCell ref="F31:M31"/>
    <mergeCell ref="A50:B51"/>
    <mergeCell ref="C50:D51"/>
    <mergeCell ref="A47:B47"/>
    <mergeCell ref="A48:B48"/>
    <mergeCell ref="A49:B49"/>
    <mergeCell ref="C48:D48"/>
    <mergeCell ref="C47:D47"/>
    <mergeCell ref="C49:D49"/>
    <mergeCell ref="A37:B37"/>
    <mergeCell ref="A38:B38"/>
    <mergeCell ref="C46:D46"/>
    <mergeCell ref="A46:B46"/>
    <mergeCell ref="A39:B39"/>
  </mergeCells>
  <phoneticPr fontId="5" type="noConversion"/>
  <conditionalFormatting sqref="J16">
    <cfRule type="cellIs" dxfId="39" priority="1" stopIfTrue="1" operator="greaterThan">
      <formula>2</formula>
    </cfRule>
    <cfRule type="cellIs" dxfId="38" priority="2" stopIfTrue="1" operator="lessThan">
      <formula>1</formula>
    </cfRule>
  </conditionalFormatting>
  <conditionalFormatting sqref="M16 M18">
    <cfRule type="cellIs" dxfId="37" priority="3" stopIfTrue="1" operator="greaterThan">
      <formula>73</formula>
    </cfRule>
    <cfRule type="cellIs" dxfId="36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 r:id="rId1"/>
  <headerFooter alignWithMargins="0"/>
  <rowBreaks count="1" manualBreakCount="1">
    <brk id="50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4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21</xdr:row>
                    <xdr:rowOff>63500</xdr:rowOff>
                  </from>
                  <to>
                    <xdr:col>9</xdr:col>
                    <xdr:colOff>1117600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M57"/>
  <sheetViews>
    <sheetView showGridLines="0" zoomScaleNormal="100" zoomScaleSheetLayoutView="75" workbookViewId="0">
      <selection activeCell="J106" sqref="J106"/>
    </sheetView>
  </sheetViews>
  <sheetFormatPr baseColWidth="10" defaultColWidth="8.83203125" defaultRowHeight="13" x14ac:dyDescent="0.15"/>
  <cols>
    <col min="1" max="1" width="35" style="23" customWidth="1"/>
    <col min="2" max="2" width="12.5" style="23" customWidth="1"/>
    <col min="3" max="3" width="22.6640625" style="23" customWidth="1"/>
    <col min="4" max="4" width="27" style="23" customWidth="1"/>
    <col min="5" max="5" width="1.5" style="23" customWidth="1"/>
    <col min="6" max="6" width="16.6640625" style="23" customWidth="1"/>
    <col min="7" max="7" width="20" style="23" customWidth="1"/>
    <col min="8" max="8" width="16.6640625" style="23" hidden="1" customWidth="1"/>
    <col min="9" max="12" width="16.6640625" style="23" customWidth="1"/>
    <col min="13" max="13" width="19.6640625" style="23" customWidth="1"/>
    <col min="14" max="16384" width="8.83203125" style="23"/>
  </cols>
  <sheetData>
    <row r="1" spans="1:13" ht="19.5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9.5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9.5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9.5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9.5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9.5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9.5" customHeight="1" x14ac:dyDescent="0.15">
      <c r="A7" s="36"/>
      <c r="B7" s="36"/>
      <c r="C7" s="36"/>
      <c r="D7" s="36"/>
      <c r="E7" s="36"/>
      <c r="F7" s="212" t="s">
        <v>156</v>
      </c>
      <c r="G7" s="212"/>
      <c r="H7" s="212"/>
      <c r="I7" s="212"/>
      <c r="J7" s="212"/>
      <c r="K7" s="212"/>
      <c r="L7" s="212"/>
      <c r="M7" s="212"/>
    </row>
    <row r="8" spans="1:13" ht="21.75" customHeight="1" x14ac:dyDescent="0.15">
      <c r="A8" s="36"/>
      <c r="B8" s="36"/>
      <c r="C8" s="36"/>
      <c r="D8" s="36"/>
      <c r="E8" s="36"/>
      <c r="F8" s="212"/>
      <c r="G8" s="212"/>
      <c r="H8" s="212"/>
      <c r="I8" s="212"/>
      <c r="J8" s="212"/>
      <c r="K8" s="212"/>
      <c r="L8" s="212"/>
      <c r="M8" s="212"/>
    </row>
    <row r="9" spans="1:13" ht="12.75" customHeight="1" x14ac:dyDescent="0.15">
      <c r="A9" s="36"/>
      <c r="B9" s="36"/>
      <c r="C9" s="36"/>
      <c r="D9" s="36"/>
      <c r="E9" s="36"/>
      <c r="F9" s="212"/>
      <c r="G9" s="212"/>
      <c r="H9" s="212"/>
      <c r="I9" s="212"/>
      <c r="J9" s="212"/>
      <c r="K9" s="212"/>
      <c r="L9" s="212"/>
      <c r="M9" s="212"/>
    </row>
    <row r="10" spans="1:13" ht="18" customHeight="1" x14ac:dyDescent="0.25">
      <c r="A10" s="39"/>
      <c r="B10" s="39"/>
      <c r="D10" s="63"/>
      <c r="E10" s="63"/>
    </row>
    <row r="11" spans="1:13" ht="20" customHeight="1" x14ac:dyDescent="0.25">
      <c r="A11" s="200" t="s">
        <v>176</v>
      </c>
      <c r="B11" s="200"/>
      <c r="C11" s="200"/>
      <c r="D11" s="200"/>
      <c r="E11" s="40"/>
      <c r="F11" s="40"/>
      <c r="G11" s="76" t="s">
        <v>164</v>
      </c>
      <c r="H11" s="197" t="str">
        <f>+'INGRESO DE DATOS'!$D$14</f>
        <v>NOMBRE Y APELLIDO</v>
      </c>
      <c r="I11" s="197"/>
      <c r="J11" s="197"/>
      <c r="K11" s="197"/>
      <c r="L11" s="197"/>
      <c r="M11" s="197"/>
    </row>
    <row r="12" spans="1:13" ht="11.25" customHeight="1" x14ac:dyDescent="0.15">
      <c r="A12" s="195"/>
      <c r="B12" s="195"/>
      <c r="C12" s="196"/>
      <c r="D12" s="196"/>
      <c r="E12" s="41"/>
      <c r="F12" s="36"/>
      <c r="G12" s="36"/>
      <c r="H12" s="36"/>
      <c r="I12" s="36"/>
      <c r="J12" s="36"/>
      <c r="K12" s="36"/>
      <c r="L12" s="36"/>
      <c r="M12" s="36"/>
    </row>
    <row r="13" spans="1:13" ht="20" customHeight="1" x14ac:dyDescent="0.25">
      <c r="A13" s="195"/>
      <c r="B13" s="195"/>
      <c r="C13" s="196"/>
      <c r="D13" s="196"/>
      <c r="E13" s="41"/>
      <c r="F13" s="40"/>
      <c r="G13" s="76" t="s">
        <v>165</v>
      </c>
      <c r="H13" s="197" t="str">
        <f>+'INGRESO DE DATOS'!$D$24</f>
        <v>AGENCIA</v>
      </c>
      <c r="I13" s="197"/>
      <c r="J13" s="197"/>
      <c r="K13" s="197"/>
      <c r="L13" s="197"/>
      <c r="M13" s="197"/>
    </row>
    <row r="14" spans="1:13" ht="11.25" customHeight="1" x14ac:dyDescent="0.25">
      <c r="A14" s="195"/>
      <c r="B14" s="195"/>
      <c r="C14" s="196"/>
      <c r="D14" s="196"/>
      <c r="E14" s="41"/>
      <c r="F14" s="40"/>
      <c r="G14" s="40"/>
      <c r="H14" s="36"/>
      <c r="I14" s="36"/>
      <c r="J14" s="36"/>
      <c r="K14" s="36"/>
      <c r="L14" s="36"/>
      <c r="M14" s="36"/>
    </row>
    <row r="15" spans="1:13" ht="20" customHeight="1" x14ac:dyDescent="0.2">
      <c r="A15" s="195"/>
      <c r="B15" s="195"/>
      <c r="C15" s="196"/>
      <c r="D15" s="196"/>
      <c r="E15" s="41"/>
      <c r="F15" s="36"/>
      <c r="G15" s="36"/>
      <c r="H15" s="36"/>
      <c r="I15" s="76" t="s">
        <v>166</v>
      </c>
      <c r="J15" s="78">
        <f>+'INGRESO DE DATOS'!$G$16</f>
        <v>2</v>
      </c>
      <c r="K15" s="36"/>
      <c r="L15" s="76" t="s">
        <v>168</v>
      </c>
      <c r="M15" s="78">
        <f>+'INGRESO DE DATOS'!$G$18</f>
        <v>24</v>
      </c>
    </row>
    <row r="16" spans="1:13" ht="11.25" customHeight="1" x14ac:dyDescent="0.15">
      <c r="A16" s="195"/>
      <c r="B16" s="195"/>
      <c r="C16" s="196"/>
      <c r="D16" s="196"/>
      <c r="E16" s="41"/>
      <c r="F16" s="199"/>
      <c r="G16" s="199"/>
      <c r="H16" s="36"/>
      <c r="I16" s="36"/>
      <c r="J16" s="36"/>
      <c r="K16" s="36"/>
      <c r="L16" s="36"/>
      <c r="M16" s="36"/>
    </row>
    <row r="17" spans="1:13" ht="20" customHeight="1" x14ac:dyDescent="0.2">
      <c r="A17" s="195"/>
      <c r="B17" s="195"/>
      <c r="C17" s="207"/>
      <c r="D17" s="207"/>
      <c r="E17" s="42"/>
      <c r="F17" s="107"/>
      <c r="G17" s="107"/>
      <c r="H17" s="36"/>
      <c r="I17" s="76" t="s">
        <v>167</v>
      </c>
      <c r="J17" s="78">
        <f>+'INGRESO DE DATOS'!$J$16</f>
        <v>4</v>
      </c>
      <c r="K17" s="36"/>
      <c r="L17" s="76" t="s">
        <v>169</v>
      </c>
      <c r="M17" s="78">
        <f>+'INGRESO DE DATOS'!$J$18</f>
        <v>48</v>
      </c>
    </row>
    <row r="18" spans="1:13" s="44" customFormat="1" ht="11.25" customHeight="1" x14ac:dyDescent="0.15">
      <c r="A18" s="195"/>
      <c r="B18" s="195"/>
      <c r="C18" s="196"/>
      <c r="D18" s="196"/>
      <c r="E18" s="42"/>
      <c r="F18" s="36"/>
      <c r="G18" s="43"/>
      <c r="H18" s="36"/>
      <c r="I18" s="36"/>
      <c r="J18" s="36" t="s">
        <v>4</v>
      </c>
      <c r="K18" s="36" t="s">
        <v>4</v>
      </c>
      <c r="L18" s="36" t="s">
        <v>4</v>
      </c>
      <c r="M18" s="36"/>
    </row>
    <row r="19" spans="1:13" s="44" customFormat="1" ht="20" customHeight="1" x14ac:dyDescent="0.2">
      <c r="A19" s="71"/>
      <c r="B19" s="71"/>
      <c r="C19" s="41"/>
      <c r="D19" s="41"/>
      <c r="E19" s="42"/>
      <c r="F19" s="36"/>
      <c r="G19" s="43"/>
      <c r="H19" s="36"/>
      <c r="I19" s="76" t="s">
        <v>170</v>
      </c>
      <c r="J19" s="77">
        <f ca="1">+TODAY()</f>
        <v>45138</v>
      </c>
      <c r="K19" s="36"/>
      <c r="L19" s="36"/>
      <c r="M19" s="36"/>
    </row>
    <row r="20" spans="1:13" s="44" customFormat="1" ht="11.25" customHeight="1" x14ac:dyDescent="0.15">
      <c r="A20" s="71"/>
      <c r="B20" s="71"/>
      <c r="C20" s="41"/>
      <c r="D20" s="41"/>
      <c r="E20" s="42"/>
      <c r="F20" s="36"/>
      <c r="G20" s="43"/>
      <c r="H20" s="36"/>
      <c r="I20" s="36"/>
      <c r="J20" s="36"/>
      <c r="K20" s="36"/>
      <c r="L20" s="36"/>
      <c r="M20" s="36"/>
    </row>
    <row r="21" spans="1:13" s="44" customFormat="1" ht="20" customHeight="1" x14ac:dyDescent="0.15">
      <c r="A21" s="195"/>
      <c r="B21" s="195"/>
      <c r="C21" s="196"/>
      <c r="D21" s="196"/>
      <c r="E21" s="41"/>
      <c r="F21" s="62"/>
      <c r="G21" s="36"/>
      <c r="H21" s="36"/>
      <c r="I21" s="45" t="b">
        <v>0</v>
      </c>
      <c r="J21" s="36"/>
      <c r="K21" s="47" t="s">
        <v>97</v>
      </c>
      <c r="L21" s="36"/>
      <c r="M21" s="36"/>
    </row>
    <row r="22" spans="1:13" s="44" customFormat="1" ht="11.25" customHeight="1" x14ac:dyDescent="0.15">
      <c r="A22" s="195"/>
      <c r="B22" s="195"/>
      <c r="C22" s="196"/>
      <c r="D22" s="196"/>
      <c r="E22" s="41"/>
      <c r="F22" s="36"/>
      <c r="G22" s="36"/>
      <c r="H22" s="36"/>
      <c r="I22" s="35"/>
      <c r="J22" s="36"/>
      <c r="K22" s="47"/>
      <c r="L22" s="36"/>
      <c r="M22" s="48"/>
    </row>
    <row r="23" spans="1:13" s="44" customFormat="1" ht="21" customHeight="1" x14ac:dyDescent="0.15">
      <c r="A23" s="195"/>
      <c r="B23" s="195"/>
      <c r="C23" s="207"/>
      <c r="D23" s="207"/>
      <c r="E23" s="41"/>
      <c r="F23" s="36"/>
      <c r="G23" s="36"/>
      <c r="H23" s="36"/>
      <c r="I23" s="45" t="b">
        <v>0</v>
      </c>
      <c r="J23" s="36"/>
      <c r="K23" s="47" t="s">
        <v>98</v>
      </c>
      <c r="L23" s="36"/>
      <c r="M23" s="36"/>
    </row>
    <row r="24" spans="1:13" s="44" customFormat="1" ht="32.25" hidden="1" customHeight="1" x14ac:dyDescent="0.15">
      <c r="A24" s="195"/>
      <c r="B24" s="195"/>
      <c r="C24" s="207"/>
      <c r="D24" s="207"/>
      <c r="E24" s="41"/>
      <c r="F24" s="36"/>
      <c r="G24" s="36"/>
      <c r="H24" s="36"/>
      <c r="I24" s="36"/>
      <c r="J24" s="48"/>
      <c r="K24" s="47"/>
      <c r="L24" s="36"/>
      <c r="M24" s="36"/>
    </row>
    <row r="25" spans="1:13" s="44" customFormat="1" ht="12.75" customHeight="1" x14ac:dyDescent="0.15">
      <c r="A25" s="195"/>
      <c r="B25" s="195"/>
      <c r="C25" s="196"/>
      <c r="D25" s="196"/>
      <c r="E25" s="41"/>
      <c r="F25" s="36"/>
      <c r="G25" s="49" t="s">
        <v>4</v>
      </c>
      <c r="H25" s="36"/>
      <c r="I25" s="36"/>
      <c r="J25" s="36"/>
      <c r="K25" s="36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7" customHeight="1" x14ac:dyDescent="0.15">
      <c r="A27" s="204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31.5" customHeight="1" x14ac:dyDescent="0.15">
      <c r="A28" s="195"/>
      <c r="B28" s="195"/>
      <c r="C28" s="207"/>
      <c r="D28" s="207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31.5" hidden="1" customHeight="1" x14ac:dyDescent="0.15">
      <c r="A29" s="195"/>
      <c r="B29" s="195"/>
      <c r="C29" s="207"/>
      <c r="D29" s="207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20" customHeight="1" x14ac:dyDescent="0.15">
      <c r="A30" s="195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210" t="s">
        <v>26</v>
      </c>
      <c r="G31" s="210"/>
      <c r="H31" s="210"/>
      <c r="I31" s="210"/>
      <c r="J31" s="210"/>
      <c r="K31" s="210"/>
      <c r="L31" s="210"/>
      <c r="M31" s="210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VLOOKUP($M$15,Tablas!$A$341:$H$364,3,TRUE)</f>
        <v>6928</v>
      </c>
      <c r="I32" s="94">
        <f>(VLOOKUP($M$15,Tablas!$A$341:$H$364,4,TRUE))*1.1494</f>
        <v>5682.6336000000001</v>
      </c>
      <c r="J32" s="94">
        <f>(VLOOKUP($M$15,Tablas!$A$341:$H$364,5,TRUE))*1.1494</f>
        <v>4349.3296</v>
      </c>
      <c r="K32" s="94">
        <f>(VLOOKUP($M$15,Tablas!$A$341:$H$364,6,TRUE))*1.1494</f>
        <v>3295.3298</v>
      </c>
      <c r="L32" s="94">
        <f>(VLOOKUP($M$15,Tablas!$A$341:$H$364,7,TRUE))*1.1494</f>
        <v>2462.0147999999999</v>
      </c>
      <c r="M32" s="95">
        <f>(VLOOKUP($M$15,Tablas!$A$341:$H$364,8,TRUE))*1.1494</f>
        <v>1949.3824</v>
      </c>
    </row>
    <row r="33" spans="1:13" s="50" customFormat="1" ht="20" customHeight="1" x14ac:dyDescent="0.15">
      <c r="A33" s="195"/>
      <c r="B33" s="195"/>
      <c r="C33" s="203"/>
      <c r="D33" s="203"/>
      <c r="E33" s="52"/>
      <c r="F33" s="96" t="s">
        <v>16</v>
      </c>
      <c r="G33" s="56"/>
      <c r="H33" s="56">
        <f>IF($J$15=1,0,(VLOOKUP($M$17,Tablas!$A$341:$H$364,3,TRUE)))</f>
        <v>13818</v>
      </c>
      <c r="I33" s="56">
        <f>(IF($J$15=1,0,(VLOOKUP($M$17,Tablas!$A$341:$H$364,4,TRUE))))*1.1494</f>
        <v>10994.011</v>
      </c>
      <c r="J33" s="56">
        <f>(IF($J$15=1,0,(VLOOKUP($M$17,Tablas!$A$341:$H$364,5,TRUE))))*1.1494</f>
        <v>8566.4781999999996</v>
      </c>
      <c r="K33" s="56">
        <f>(IF($J$15=1,0,(VLOOKUP($M$17,Tablas!$A$341:$H$364,6,TRUE))))*1.1494</f>
        <v>6427.4448000000002</v>
      </c>
      <c r="L33" s="56">
        <f>(IF($J$15=1,0,(VLOOKUP($M$17,Tablas!$A$341:$H$364,7,TRUE))))*1.1494</f>
        <v>4886.0994000000001</v>
      </c>
      <c r="M33" s="97">
        <f>(IF($J$15=1,0,(VLOOKUP($M$17,Tablas!$A$341:$H$364,8,TRUE))))*1.1494</f>
        <v>3791.8705999999997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IF($J$17=0,0,(VLOOKUP($J$17,Tablas!$A$365:$H$367,3,TRUE)))</f>
        <v>6432</v>
      </c>
      <c r="I34" s="56">
        <f>(IF($J$17=0,0,(VLOOKUP($J$17,Tablas!$A$365:$H$367,4,TRUE))))*1.1494</f>
        <v>6048.1427999999996</v>
      </c>
      <c r="J34" s="56">
        <f>(IF($J$17=0,0,(VLOOKUP($J$17,Tablas!$A$365:$H$367,5,TRUE))))*1.1494</f>
        <v>4240.1365999999998</v>
      </c>
      <c r="K34" s="56">
        <f>(IF($J$17=0,0,(VLOOKUP($J$17,Tablas!$A$365:$H$367,6,TRUE))))*1.1494</f>
        <v>3324.0648000000001</v>
      </c>
      <c r="L34" s="56">
        <f>(IF($J$17=0,0,(VLOOKUP($J$17,Tablas!$A$365:$H$367,7,TRUE))))*1.1494</f>
        <v>2860.8566000000001</v>
      </c>
      <c r="M34" s="97">
        <f>(IF($J$17=0,0,(VLOOKUP($J$17,Tablas!$A$365:$H$367,8,TRUE))))*1.1494</f>
        <v>2006.8524</v>
      </c>
    </row>
    <row r="35" spans="1:13" s="50" customFormat="1" ht="20" customHeight="1" x14ac:dyDescent="0.15">
      <c r="A35" s="195"/>
      <c r="B35" s="195"/>
      <c r="C35" s="205"/>
      <c r="D35" s="196"/>
      <c r="E35" s="41"/>
      <c r="F35" s="96" t="s">
        <v>20</v>
      </c>
      <c r="G35" s="56"/>
      <c r="H35" s="56">
        <f>+IF($I$21=FALSE,0,Tablas!C$368)</f>
        <v>0</v>
      </c>
      <c r="I35" s="56">
        <f>+IF($I$21=FALSE,0,Tablas!D$368)</f>
        <v>0</v>
      </c>
      <c r="J35" s="56">
        <f>+IF($I$21=FALSE,0,Tablas!E$368)</f>
        <v>0</v>
      </c>
      <c r="K35" s="56">
        <f>+IF($I$21=FALSE,0,Tablas!F$368)</f>
        <v>0</v>
      </c>
      <c r="L35" s="56">
        <f>+IF($I$21=FALSE,0,Tablas!G$368)</f>
        <v>0</v>
      </c>
      <c r="M35" s="97">
        <f>+IF($I$21=FALSE,0,Tablas!H$368)</f>
        <v>0</v>
      </c>
    </row>
    <row r="36" spans="1:13" s="50" customFormat="1" ht="20" customHeight="1" x14ac:dyDescent="0.15">
      <c r="A36" s="195"/>
      <c r="B36" s="195"/>
      <c r="C36" s="205"/>
      <c r="D36" s="196"/>
      <c r="E36" s="41"/>
      <c r="F36" s="96" t="s">
        <v>22</v>
      </c>
      <c r="G36" s="56"/>
      <c r="H36" s="56">
        <f>IF($I$23=FALSE,0,Tablas!C$369)</f>
        <v>0</v>
      </c>
      <c r="I36" s="56">
        <f>IF($I$23=FALSE,0,Tablas!D$369)</f>
        <v>0</v>
      </c>
      <c r="J36" s="56">
        <f>IF($I$23=FALSE,0,Tablas!E$369)</f>
        <v>0</v>
      </c>
      <c r="K36" s="56">
        <f>IF($I$23=FALSE,0,Tablas!F$369)</f>
        <v>0</v>
      </c>
      <c r="L36" s="56">
        <f>IF($I$23=FALSE,0,Tablas!G$369)</f>
        <v>0</v>
      </c>
      <c r="M36" s="97">
        <f>IF($I$23=FALSE,0,Tablas!H$369)</f>
        <v>0</v>
      </c>
    </row>
    <row r="37" spans="1:13" s="51" customFormat="1" ht="20" customHeight="1" x14ac:dyDescent="0.15">
      <c r="A37" s="196"/>
      <c r="B37" s="196"/>
      <c r="C37" s="214"/>
      <c r="D37" s="214"/>
      <c r="E37" s="41"/>
      <c r="F37" s="98" t="s">
        <v>19</v>
      </c>
      <c r="G37" s="82"/>
      <c r="H37" s="82">
        <f>SUM(H32:H36)</f>
        <v>27178</v>
      </c>
      <c r="I37" s="82">
        <f>(SUM(I32:I36))</f>
        <v>22724.787400000001</v>
      </c>
      <c r="J37" s="82">
        <f>(SUM(J32:J36))</f>
        <v>17155.9444</v>
      </c>
      <c r="K37" s="82">
        <f>(SUM(K32:K36))</f>
        <v>13046.839400000001</v>
      </c>
      <c r="L37" s="82">
        <f>(SUM(L32:L36))</f>
        <v>10208.970799999999</v>
      </c>
      <c r="M37" s="99">
        <f>(SUM(M32:M36))</f>
        <v>7748.1053999999995</v>
      </c>
    </row>
    <row r="38" spans="1:13" s="50" customFormat="1" ht="20" customHeight="1" x14ac:dyDescent="0.15">
      <c r="A38" s="196"/>
      <c r="B38" s="196"/>
      <c r="C38" s="214"/>
      <c r="D38" s="214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6"/>
      <c r="B39" s="196"/>
      <c r="C39" s="214"/>
      <c r="D39" s="214"/>
      <c r="E39" s="53"/>
      <c r="F39" s="100" t="s">
        <v>18</v>
      </c>
      <c r="G39" s="101"/>
      <c r="H39" s="101">
        <f t="shared" ref="H39:M39" si="0">SUM(H37:H38)</f>
        <v>27253</v>
      </c>
      <c r="I39" s="101">
        <f t="shared" si="0"/>
        <v>22810.787400000001</v>
      </c>
      <c r="J39" s="101">
        <f t="shared" si="0"/>
        <v>17241.9444</v>
      </c>
      <c r="K39" s="101">
        <f t="shared" si="0"/>
        <v>13132.839400000001</v>
      </c>
      <c r="L39" s="101">
        <f t="shared" si="0"/>
        <v>10294.970799999999</v>
      </c>
      <c r="M39" s="102">
        <f t="shared" si="0"/>
        <v>7834.1053999999995</v>
      </c>
    </row>
    <row r="40" spans="1:13" s="50" customFormat="1" ht="20" customHeight="1" x14ac:dyDescent="0.15">
      <c r="A40" s="196"/>
      <c r="B40" s="196"/>
      <c r="C40" s="214"/>
      <c r="D40" s="214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20.25" customHeight="1" x14ac:dyDescent="0.15">
      <c r="A41" s="196"/>
      <c r="B41" s="196"/>
      <c r="C41" s="214"/>
      <c r="D41" s="214"/>
      <c r="E41" s="54"/>
      <c r="F41" s="213" t="s">
        <v>25</v>
      </c>
      <c r="G41" s="213"/>
      <c r="H41" s="213"/>
      <c r="I41" s="213"/>
      <c r="J41" s="213"/>
      <c r="K41" s="213"/>
      <c r="L41" s="213"/>
      <c r="M41" s="213"/>
    </row>
    <row r="42" spans="1:13" s="51" customFormat="1" ht="20" customHeight="1" x14ac:dyDescent="0.15">
      <c r="A42" s="196"/>
      <c r="B42" s="196"/>
      <c r="C42" s="207"/>
      <c r="D42" s="207"/>
      <c r="E42" s="54"/>
      <c r="F42" s="56" t="s">
        <v>15</v>
      </c>
      <c r="G42" s="56"/>
      <c r="H42" s="56">
        <f>VLOOKUP($M$15,Tablas!$A$374:$H$397,3,TRUE)</f>
        <v>3671.84</v>
      </c>
      <c r="I42" s="56">
        <f>(VLOOKUP($M$15,Tablas!$A$374:$H$397,4,TRUE))*1.1494</f>
        <v>3011.7958080000003</v>
      </c>
      <c r="J42" s="56">
        <f>(VLOOKUP($M$15,Tablas!$A$374:$H$397,5,TRUE))*1.1494</f>
        <v>2305.1446880000003</v>
      </c>
      <c r="K42" s="56">
        <f>(VLOOKUP($M$15,Tablas!$A$374:$H$397,6,TRUE))*1.1494</f>
        <v>1746.5247939999999</v>
      </c>
      <c r="L42" s="56">
        <f>(VLOOKUP($M$15,Tablas!$A$374:$H$397,7,TRUE))*1.1494</f>
        <v>1304.8678439999999</v>
      </c>
      <c r="M42" s="56">
        <f>(VLOOKUP($M$15,Tablas!$A$374:$H$397,8,TRUE))*1.1494</f>
        <v>1033.1726719999999</v>
      </c>
    </row>
    <row r="43" spans="1:13" s="50" customFormat="1" ht="20" customHeight="1" x14ac:dyDescent="0.15">
      <c r="A43" s="196"/>
      <c r="B43" s="196"/>
      <c r="C43" s="207"/>
      <c r="D43" s="207"/>
      <c r="E43" s="54"/>
      <c r="F43" s="56" t="s">
        <v>16</v>
      </c>
      <c r="G43" s="56"/>
      <c r="H43" s="56">
        <f>IF($J$15=1,0,(VLOOKUP($M$17,Tablas!$A$374:$H$397,3,TRUE)))</f>
        <v>7323.54</v>
      </c>
      <c r="I43" s="56">
        <f>(IF($J$15=1,0,(VLOOKUP($M$17,Tablas!$A$374:$H$397,4,TRUE))))*1.1494</f>
        <v>5826.8258299999998</v>
      </c>
      <c r="J43" s="56">
        <f>(IF($J$15=1,0,(VLOOKUP($M$17,Tablas!$A$374:$H$397,5,TRUE))))*1.1494</f>
        <v>4540.2334460000002</v>
      </c>
      <c r="K43" s="56">
        <f>(IF($J$15=1,0,(VLOOKUP($M$17,Tablas!$A$374:$H$397,6,TRUE))))*1.1494</f>
        <v>3406.545744</v>
      </c>
      <c r="L43" s="56">
        <f>(IF($J$15=1,0,(VLOOKUP($M$17,Tablas!$A$374:$H$397,7,TRUE))))*1.1494</f>
        <v>2589.6326820000004</v>
      </c>
      <c r="M43" s="56">
        <f>(IF($J$15=1,0,(VLOOKUP($M$17,Tablas!$A$374:$H$397,8,TRUE))))*1.1494</f>
        <v>2009.6914179999999</v>
      </c>
    </row>
    <row r="44" spans="1:13" s="51" customFormat="1" ht="20" customHeight="1" x14ac:dyDescent="0.15">
      <c r="A44" s="195"/>
      <c r="B44" s="195"/>
      <c r="C44" s="196"/>
      <c r="D44" s="196"/>
      <c r="E44" s="54"/>
      <c r="F44" s="56" t="s">
        <v>17</v>
      </c>
      <c r="G44" s="56"/>
      <c r="H44" s="56">
        <f>IF($J$17=0,0,(VLOOKUP($J$17,Tablas!$A$398:$H$400,3,TRUE)))</f>
        <v>3408.96</v>
      </c>
      <c r="I44" s="56">
        <f>(IF($J$17=0,0,(VLOOKUP($J$17,Tablas!$A$398:$H$400,4,TRUE))))*1.1494</f>
        <v>3205.515684</v>
      </c>
      <c r="J44" s="56">
        <f>(IF($J$17=0,0,(VLOOKUP($J$17,Tablas!$A$398:$H$400,5,TRUE))))*1.1494</f>
        <v>2247.2723980000001</v>
      </c>
      <c r="K44" s="56">
        <f>(IF($J$17=0,0,(VLOOKUP($J$17,Tablas!$A$398:$H$400,6,TRUE))))*1.1494</f>
        <v>1761.7543439999999</v>
      </c>
      <c r="L44" s="56">
        <f>(IF($J$17=0,0,(VLOOKUP($J$17,Tablas!$A$398:$H$400,7,TRUE))))*1.1494</f>
        <v>1516.2539980000001</v>
      </c>
      <c r="M44" s="56">
        <f>(IF($J$17=0,0,(VLOOKUP($J$17,Tablas!$A$398:$H$400,8,TRUE))))*1.1494</f>
        <v>1063.631772</v>
      </c>
    </row>
    <row r="45" spans="1:13" s="50" customFormat="1" ht="20" customHeight="1" x14ac:dyDescent="0.15">
      <c r="A45" s="195"/>
      <c r="B45" s="195"/>
      <c r="C45" s="196"/>
      <c r="D45" s="196"/>
      <c r="E45" s="41"/>
      <c r="F45" s="56" t="s">
        <v>20</v>
      </c>
      <c r="G45" s="56"/>
      <c r="H45" s="56">
        <f>+IF($I$21=FALSE,0,Tablas!C$401)</f>
        <v>0</v>
      </c>
      <c r="I45" s="56">
        <f>+IF($I$21=FALSE,0,Tablas!D$401)</f>
        <v>0</v>
      </c>
      <c r="J45" s="56">
        <f>+IF($I$21=FALSE,0,Tablas!E$401)</f>
        <v>0</v>
      </c>
      <c r="K45" s="56">
        <f>+IF($I$21=FALSE,0,Tablas!F$401)</f>
        <v>0</v>
      </c>
      <c r="L45" s="56">
        <f>+IF($I$21=FALSE,0,Tablas!G$401)</f>
        <v>0</v>
      </c>
      <c r="M45" s="56">
        <f>+IF($I$21=FALSE,0,Tablas!H$401)</f>
        <v>0</v>
      </c>
    </row>
    <row r="46" spans="1:13" s="50" customFormat="1" ht="20" customHeight="1" x14ac:dyDescent="0.15">
      <c r="A46" s="208"/>
      <c r="B46" s="208"/>
      <c r="C46" s="196"/>
      <c r="D46" s="196"/>
      <c r="E46" s="41"/>
      <c r="F46" s="56" t="s">
        <v>22</v>
      </c>
      <c r="G46" s="56"/>
      <c r="H46" s="56">
        <f>IF($I$23=FALSE,0,Tablas!C$402)</f>
        <v>0</v>
      </c>
      <c r="I46" s="56">
        <f>IF($I$23=FALSE,0,Tablas!D$402)</f>
        <v>0</v>
      </c>
      <c r="J46" s="56">
        <f>IF($I$23=FALSE,0,Tablas!E$402)</f>
        <v>0</v>
      </c>
      <c r="K46" s="56">
        <f>IF($I$23=FALSE,0,Tablas!F$402)</f>
        <v>0</v>
      </c>
      <c r="L46" s="56">
        <f>IF($I$23=FALSE,0,Tablas!G$402)</f>
        <v>0</v>
      </c>
      <c r="M46" s="56">
        <f>IF($I$23=FALSE,0,Tablas!H$402)</f>
        <v>0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82" t="s">
        <v>19</v>
      </c>
      <c r="G47" s="82"/>
      <c r="H47" s="82">
        <f>SUM(H42:H46)</f>
        <v>14404.34</v>
      </c>
      <c r="I47" s="82">
        <f>(SUM(I42:I46))</f>
        <v>12044.137322</v>
      </c>
      <c r="J47" s="82">
        <f>(SUM(J42:J46))</f>
        <v>9092.6505319999997</v>
      </c>
      <c r="K47" s="82">
        <f>(SUM(K42:K46))</f>
        <v>6914.8248819999999</v>
      </c>
      <c r="L47" s="82">
        <f>(SUM(L42:L46))</f>
        <v>5410.7545239999999</v>
      </c>
      <c r="M47" s="82">
        <f>(SUM(M42:M46))</f>
        <v>4106.4958619999998</v>
      </c>
    </row>
    <row r="48" spans="1:13" s="50" customFormat="1" ht="20" customHeight="1" x14ac:dyDescent="0.15">
      <c r="A48" s="195"/>
      <c r="B48" s="195"/>
      <c r="C48" s="205"/>
      <c r="D48" s="196"/>
      <c r="E48" s="41"/>
      <c r="F48" s="56" t="s">
        <v>21</v>
      </c>
      <c r="G48" s="56"/>
      <c r="H48" s="56">
        <v>75</v>
      </c>
      <c r="I48" s="56">
        <v>86</v>
      </c>
      <c r="J48" s="56">
        <v>86</v>
      </c>
      <c r="K48" s="56">
        <v>86</v>
      </c>
      <c r="L48" s="56">
        <v>86</v>
      </c>
      <c r="M48" s="56">
        <v>86</v>
      </c>
    </row>
    <row r="49" spans="1:13" s="50" customFormat="1" ht="20" customHeight="1" x14ac:dyDescent="0.15">
      <c r="A49" s="195"/>
      <c r="B49" s="195"/>
      <c r="C49" s="196"/>
      <c r="D49" s="196"/>
      <c r="E49" s="41"/>
      <c r="F49" s="85" t="s">
        <v>23</v>
      </c>
      <c r="G49" s="85"/>
      <c r="H49" s="85">
        <f t="shared" ref="H49:M49" si="1">SUM(H47:H48)</f>
        <v>14479.34</v>
      </c>
      <c r="I49" s="85">
        <f t="shared" si="1"/>
        <v>12130.137322</v>
      </c>
      <c r="J49" s="85">
        <f t="shared" si="1"/>
        <v>9178.6505319999997</v>
      </c>
      <c r="K49" s="85">
        <f t="shared" si="1"/>
        <v>7000.8248819999999</v>
      </c>
      <c r="L49" s="85">
        <f t="shared" si="1"/>
        <v>5496.7545239999999</v>
      </c>
      <c r="M49" s="85">
        <f t="shared" si="1"/>
        <v>4192.4958619999998</v>
      </c>
    </row>
    <row r="50" spans="1:13" s="51" customFormat="1" ht="20" customHeight="1" x14ac:dyDescent="0.15">
      <c r="A50" s="195"/>
      <c r="B50" s="195"/>
      <c r="C50" s="196"/>
      <c r="D50" s="196"/>
      <c r="E50" s="41"/>
      <c r="F50" s="83" t="s">
        <v>24</v>
      </c>
      <c r="G50" s="83"/>
      <c r="H50" s="83" t="e">
        <f>+(H47+#REF!+#REF!)*1</f>
        <v>#REF!</v>
      </c>
      <c r="I50" s="83">
        <f>I47</f>
        <v>12044.137322</v>
      </c>
      <c r="J50" s="83">
        <f>J47</f>
        <v>9092.6505319999997</v>
      </c>
      <c r="K50" s="83">
        <f>K47</f>
        <v>6914.8248819999999</v>
      </c>
      <c r="L50" s="83">
        <f>L47</f>
        <v>5410.7545239999999</v>
      </c>
      <c r="M50" s="83">
        <f>M47</f>
        <v>4106.4958619999998</v>
      </c>
    </row>
    <row r="51" spans="1:13" s="50" customFormat="1" ht="20" customHeight="1" x14ac:dyDescent="0.2">
      <c r="A51" s="195"/>
      <c r="B51" s="195"/>
      <c r="C51" s="196"/>
      <c r="D51" s="196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s="50" customFormat="1" ht="20" customHeight="1" x14ac:dyDescent="0.2">
      <c r="A52" s="195"/>
      <c r="B52" s="195"/>
      <c r="C52" s="196"/>
      <c r="D52" s="196"/>
      <c r="E52" s="53"/>
      <c r="F52" s="86"/>
      <c r="G52" s="86"/>
      <c r="H52" s="86"/>
      <c r="I52" s="86"/>
      <c r="J52" s="86"/>
      <c r="K52" s="86"/>
      <c r="L52" s="86"/>
      <c r="M52" s="86"/>
    </row>
    <row r="53" spans="1:13" s="50" customFormat="1" ht="24" customHeight="1" x14ac:dyDescent="0.15">
      <c r="A53" s="204"/>
      <c r="B53" s="204"/>
      <c r="C53" s="207"/>
      <c r="D53" s="207"/>
      <c r="E53" s="53"/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s="50" customFormat="1" ht="17.25" customHeight="1" x14ac:dyDescent="0.15">
      <c r="A54" s="204"/>
      <c r="B54" s="204"/>
      <c r="C54" s="207"/>
      <c r="D54" s="207"/>
      <c r="E54" s="61"/>
      <c r="F54" s="206"/>
      <c r="G54" s="206"/>
      <c r="H54" s="206"/>
      <c r="I54" s="206"/>
      <c r="J54" s="206"/>
      <c r="K54" s="206"/>
      <c r="L54" s="206"/>
      <c r="M54" s="206"/>
    </row>
    <row r="55" spans="1:13" s="51" customFormat="1" ht="24" customHeight="1" x14ac:dyDescent="0.15">
      <c r="A55" s="23"/>
      <c r="B55" s="23"/>
      <c r="C55" s="23"/>
      <c r="D55" s="23"/>
      <c r="E55" s="41"/>
      <c r="F55" s="206"/>
      <c r="G55" s="206"/>
      <c r="H55" s="206"/>
      <c r="I55" s="206"/>
      <c r="J55" s="206"/>
      <c r="K55" s="206"/>
      <c r="L55" s="206"/>
      <c r="M55" s="206"/>
    </row>
    <row r="56" spans="1:13" s="51" customFormat="1" ht="20" customHeight="1" x14ac:dyDescent="0.15">
      <c r="A56" s="23"/>
      <c r="B56" s="23" t="s">
        <v>4</v>
      </c>
      <c r="C56" s="23"/>
      <c r="D56" s="23"/>
      <c r="E56" s="42"/>
      <c r="F56" s="23"/>
      <c r="G56" s="23"/>
      <c r="H56" s="23"/>
      <c r="I56" s="23"/>
      <c r="J56" s="23"/>
      <c r="K56" s="23"/>
      <c r="L56" s="23"/>
      <c r="M56" s="23"/>
    </row>
    <row r="57" spans="1:13" ht="20" customHeight="1" x14ac:dyDescent="0.15">
      <c r="B57" s="23" t="s">
        <v>4</v>
      </c>
      <c r="E57" s="42"/>
    </row>
  </sheetData>
  <sheetProtection algorithmName="SHA-512" hashValue="PNdu7tEXNhMcgKOQx+pYo7YzCISApCJ3YNanQzxMKD2CEGnr/ZVRhrPqZ6b5v6M77ccHhsao3KUoR7pHoJknqQ==" saltValue="lzDACrJZaAbZ+Krgr27YHA==" spinCount="100000" sheet="1" objects="1" scenarios="1"/>
  <mergeCells count="77">
    <mergeCell ref="F53:M55"/>
    <mergeCell ref="A49:B49"/>
    <mergeCell ref="A36:B36"/>
    <mergeCell ref="C49:D49"/>
    <mergeCell ref="C35:D35"/>
    <mergeCell ref="F51:M51"/>
    <mergeCell ref="C50:D50"/>
    <mergeCell ref="C51:D51"/>
    <mergeCell ref="A53:B54"/>
    <mergeCell ref="C53:D54"/>
    <mergeCell ref="C52:D52"/>
    <mergeCell ref="A52:B52"/>
    <mergeCell ref="C45:D45"/>
    <mergeCell ref="A46:B46"/>
    <mergeCell ref="C46:D46"/>
    <mergeCell ref="A47:B47"/>
    <mergeCell ref="A32:B32"/>
    <mergeCell ref="C47:D47"/>
    <mergeCell ref="A48:B48"/>
    <mergeCell ref="C48:D48"/>
    <mergeCell ref="C32:D32"/>
    <mergeCell ref="C36:D36"/>
    <mergeCell ref="A33:B33"/>
    <mergeCell ref="A34:B34"/>
    <mergeCell ref="A35:B35"/>
    <mergeCell ref="C33:D33"/>
    <mergeCell ref="C34:D34"/>
    <mergeCell ref="C37:D41"/>
    <mergeCell ref="C42:D43"/>
    <mergeCell ref="A37:B43"/>
    <mergeCell ref="A44:B44"/>
    <mergeCell ref="A45:B45"/>
    <mergeCell ref="A27:B27"/>
    <mergeCell ref="A30:B31"/>
    <mergeCell ref="C30:D30"/>
    <mergeCell ref="A28:B28"/>
    <mergeCell ref="C28:D28"/>
    <mergeCell ref="A29:B29"/>
    <mergeCell ref="C29:D29"/>
    <mergeCell ref="H11:M11"/>
    <mergeCell ref="H13:M13"/>
    <mergeCell ref="F16:G16"/>
    <mergeCell ref="A11:D11"/>
    <mergeCell ref="A12:B12"/>
    <mergeCell ref="A13:B13"/>
    <mergeCell ref="A14:B14"/>
    <mergeCell ref="A15:B15"/>
    <mergeCell ref="A16:B16"/>
    <mergeCell ref="C17:D17"/>
    <mergeCell ref="A18:B18"/>
    <mergeCell ref="C18:D18"/>
    <mergeCell ref="A25:B25"/>
    <mergeCell ref="A26:B26"/>
    <mergeCell ref="C25:D25"/>
    <mergeCell ref="C26:D26"/>
    <mergeCell ref="A24:B24"/>
    <mergeCell ref="A21:B21"/>
    <mergeCell ref="A22:B22"/>
    <mergeCell ref="A23:B23"/>
    <mergeCell ref="C23:D23"/>
    <mergeCell ref="A17:B17"/>
    <mergeCell ref="F7:M9"/>
    <mergeCell ref="F41:M41"/>
    <mergeCell ref="F31:M31"/>
    <mergeCell ref="A50:B50"/>
    <mergeCell ref="A51:B51"/>
    <mergeCell ref="C44:D44"/>
    <mergeCell ref="C12:D12"/>
    <mergeCell ref="C13:D13"/>
    <mergeCell ref="C14:D14"/>
    <mergeCell ref="C15:D15"/>
    <mergeCell ref="C31:D31"/>
    <mergeCell ref="C16:D16"/>
    <mergeCell ref="C21:D21"/>
    <mergeCell ref="C22:D22"/>
    <mergeCell ref="C27:D27"/>
    <mergeCell ref="C24:D24"/>
  </mergeCells>
  <phoneticPr fontId="5" type="noConversion"/>
  <conditionalFormatting sqref="J15">
    <cfRule type="cellIs" dxfId="35" priority="1" stopIfTrue="1" operator="greaterThan">
      <formula>2</formula>
    </cfRule>
    <cfRule type="cellIs" dxfId="34" priority="2" stopIfTrue="1" operator="lessThan">
      <formula>1</formula>
    </cfRule>
  </conditionalFormatting>
  <conditionalFormatting sqref="M15 M17">
    <cfRule type="cellIs" dxfId="33" priority="3" stopIfTrue="1" operator="greaterThan">
      <formula>73</formula>
    </cfRule>
    <cfRule type="cellIs" dxfId="32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9" fitToHeight="3" orientation="portrait" horizontalDpi="300" verticalDpi="300" r:id="rId1"/>
  <headerFooter alignWithMargins="0"/>
  <rowBreaks count="1" manualBreakCount="1">
    <brk id="56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4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20</xdr:row>
                    <xdr:rowOff>63500</xdr:rowOff>
                  </from>
                  <to>
                    <xdr:col>9</xdr:col>
                    <xdr:colOff>1079500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5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22</xdr:row>
                    <xdr:rowOff>76200</xdr:rowOff>
                  </from>
                  <to>
                    <xdr:col>9</xdr:col>
                    <xdr:colOff>1054100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57"/>
  <sheetViews>
    <sheetView showGridLines="0" zoomScaleNormal="100" zoomScaleSheetLayoutView="75" workbookViewId="0">
      <selection activeCell="G106" sqref="G106"/>
    </sheetView>
  </sheetViews>
  <sheetFormatPr baseColWidth="10" defaultColWidth="8.83203125" defaultRowHeight="13" x14ac:dyDescent="0.15"/>
  <cols>
    <col min="1" max="1" width="33.6640625" style="23" customWidth="1"/>
    <col min="2" max="2" width="12.5" style="23" customWidth="1"/>
    <col min="3" max="3" width="22.6640625" style="23" customWidth="1"/>
    <col min="4" max="4" width="26.33203125" style="23" customWidth="1"/>
    <col min="5" max="5" width="1.5" style="23" customWidth="1"/>
    <col min="6" max="6" width="16.6640625" style="23" customWidth="1"/>
    <col min="7" max="7" width="21" style="23" customWidth="1"/>
    <col min="8" max="8" width="16.6640625" style="23" hidden="1" customWidth="1"/>
    <col min="9" max="9" width="17.5" style="23" customWidth="1"/>
    <col min="10" max="10" width="18.1640625" style="23" customWidth="1"/>
    <col min="11" max="11" width="18.33203125" style="23" customWidth="1"/>
    <col min="12" max="12" width="18.83203125" style="23" customWidth="1"/>
    <col min="13" max="13" width="19.5" style="23" customWidth="1"/>
    <col min="14" max="16384" width="8.83203125" style="23"/>
  </cols>
  <sheetData>
    <row r="1" spans="1:13" ht="16.5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6.5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6.5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6.5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6.5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6.5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6.5" customHeight="1" x14ac:dyDescent="0.1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ht="16.5" customHeight="1" x14ac:dyDescent="0.15">
      <c r="A8" s="36"/>
      <c r="B8" s="36"/>
      <c r="C8" s="36"/>
      <c r="D8" s="36"/>
      <c r="E8" s="36"/>
      <c r="F8" s="215" t="s">
        <v>157</v>
      </c>
      <c r="G8" s="215"/>
      <c r="H8" s="215"/>
      <c r="I8" s="215"/>
      <c r="J8" s="215"/>
      <c r="K8" s="215"/>
      <c r="L8" s="215"/>
      <c r="M8" s="215"/>
    </row>
    <row r="9" spans="1:13" ht="16.5" customHeight="1" x14ac:dyDescent="0.15">
      <c r="A9" s="36"/>
      <c r="B9" s="36"/>
      <c r="C9" s="36"/>
      <c r="D9" s="36"/>
      <c r="E9" s="36"/>
      <c r="F9" s="215"/>
      <c r="G9" s="215"/>
      <c r="H9" s="215"/>
      <c r="I9" s="215"/>
      <c r="J9" s="215"/>
      <c r="K9" s="215"/>
      <c r="L9" s="215"/>
      <c r="M9" s="215"/>
    </row>
    <row r="10" spans="1:13" ht="16.5" customHeight="1" x14ac:dyDescent="0.25">
      <c r="A10" s="39"/>
      <c r="B10" s="39"/>
      <c r="D10" s="39"/>
      <c r="E10" s="39"/>
      <c r="F10" s="215"/>
      <c r="G10" s="215"/>
      <c r="H10" s="215"/>
      <c r="I10" s="215"/>
      <c r="J10" s="215"/>
      <c r="K10" s="215"/>
      <c r="L10" s="215"/>
      <c r="M10" s="215"/>
    </row>
    <row r="11" spans="1:13" ht="16.5" customHeight="1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</row>
    <row r="12" spans="1:13" ht="20" customHeight="1" x14ac:dyDescent="0.25">
      <c r="A12" s="200" t="s">
        <v>158</v>
      </c>
      <c r="B12" s="200"/>
      <c r="C12" s="200"/>
      <c r="D12" s="200"/>
      <c r="E12" s="40"/>
      <c r="F12" s="40"/>
      <c r="G12" s="76" t="s">
        <v>164</v>
      </c>
      <c r="H12" s="197" t="str">
        <f>+'INGRESO DE DATOS'!$D$14</f>
        <v>NOMBRE Y APELLIDO</v>
      </c>
      <c r="I12" s="197"/>
      <c r="J12" s="197"/>
      <c r="K12" s="197"/>
      <c r="L12" s="197"/>
      <c r="M12" s="197"/>
    </row>
    <row r="13" spans="1:13" ht="11.25" customHeight="1" x14ac:dyDescent="0.15">
      <c r="A13" s="195"/>
      <c r="B13" s="195"/>
      <c r="C13" s="196"/>
      <c r="D13" s="196"/>
      <c r="E13" s="41"/>
      <c r="F13" s="36"/>
      <c r="G13" s="36"/>
      <c r="H13" s="36"/>
      <c r="I13" s="36"/>
      <c r="J13" s="36"/>
      <c r="K13" s="36"/>
      <c r="L13" s="36"/>
      <c r="M13" s="36"/>
    </row>
    <row r="14" spans="1:13" ht="20" customHeight="1" x14ac:dyDescent="0.25">
      <c r="A14" s="195"/>
      <c r="B14" s="195"/>
      <c r="C14" s="196"/>
      <c r="D14" s="196"/>
      <c r="E14" s="41"/>
      <c r="F14" s="40"/>
      <c r="G14" s="76" t="s">
        <v>165</v>
      </c>
      <c r="H14" s="197" t="str">
        <f>+'INGRESO DE DATOS'!$D$24</f>
        <v>AGENCIA</v>
      </c>
      <c r="I14" s="197"/>
      <c r="J14" s="197"/>
      <c r="K14" s="197"/>
      <c r="L14" s="197"/>
      <c r="M14" s="197"/>
    </row>
    <row r="15" spans="1:13" ht="11.25" customHeight="1" x14ac:dyDescent="0.25">
      <c r="A15" s="195"/>
      <c r="B15" s="195"/>
      <c r="C15" s="196"/>
      <c r="D15" s="196"/>
      <c r="E15" s="41"/>
      <c r="F15" s="40"/>
      <c r="G15" s="40"/>
      <c r="H15" s="36"/>
      <c r="I15" s="36"/>
      <c r="J15" s="36"/>
      <c r="K15" s="36"/>
      <c r="L15" s="36"/>
      <c r="M15" s="36"/>
    </row>
    <row r="16" spans="1:13" ht="20" customHeight="1" x14ac:dyDescent="0.2">
      <c r="A16" s="195"/>
      <c r="B16" s="195"/>
      <c r="C16" s="196"/>
      <c r="D16" s="196"/>
      <c r="E16" s="41"/>
      <c r="F16" s="36"/>
      <c r="G16" s="36"/>
      <c r="H16" s="36"/>
      <c r="I16" s="76" t="s">
        <v>166</v>
      </c>
      <c r="J16" s="78">
        <f>+'INGRESO DE DATOS'!$G$16</f>
        <v>2</v>
      </c>
      <c r="K16" s="36"/>
      <c r="L16" s="76" t="s">
        <v>168</v>
      </c>
      <c r="M16" s="78">
        <f>+'INGRESO DE DATOS'!$G$18</f>
        <v>24</v>
      </c>
    </row>
    <row r="17" spans="1:13" ht="11.25" customHeight="1" x14ac:dyDescent="0.15">
      <c r="A17" s="195"/>
      <c r="B17" s="195"/>
      <c r="C17" s="196"/>
      <c r="D17" s="196"/>
      <c r="E17" s="41"/>
      <c r="F17" s="218"/>
      <c r="G17" s="218"/>
      <c r="H17" s="36"/>
      <c r="I17" s="36"/>
      <c r="J17" s="36"/>
      <c r="K17" s="36"/>
      <c r="L17" s="36"/>
      <c r="M17" s="36"/>
    </row>
    <row r="18" spans="1:13" ht="23.25" customHeight="1" x14ac:dyDescent="0.2">
      <c r="A18" s="195"/>
      <c r="B18" s="195"/>
      <c r="C18" s="207"/>
      <c r="D18" s="207"/>
      <c r="E18" s="42"/>
      <c r="F18" s="108"/>
      <c r="G18" s="108"/>
      <c r="H18" s="36"/>
      <c r="I18" s="76" t="s">
        <v>167</v>
      </c>
      <c r="J18" s="78">
        <f>+'INGRESO DE DATOS'!$J$16</f>
        <v>4</v>
      </c>
      <c r="K18" s="36"/>
      <c r="L18" s="76" t="s">
        <v>169</v>
      </c>
      <c r="M18" s="78">
        <f>+'INGRESO DE DATOS'!$J$18</f>
        <v>48</v>
      </c>
    </row>
    <row r="19" spans="1:13" s="44" customFormat="1" ht="11.25" customHeight="1" x14ac:dyDescent="0.15">
      <c r="A19" s="195"/>
      <c r="B19" s="195"/>
      <c r="C19" s="196"/>
      <c r="D19" s="196"/>
      <c r="E19" s="42"/>
      <c r="F19" s="36"/>
      <c r="G19" s="43"/>
      <c r="H19" s="36"/>
      <c r="I19" s="36"/>
      <c r="J19" s="36" t="s">
        <v>4</v>
      </c>
      <c r="K19" s="36" t="s">
        <v>4</v>
      </c>
      <c r="L19" s="36" t="s">
        <v>4</v>
      </c>
      <c r="M19" s="36"/>
    </row>
    <row r="20" spans="1:13" s="44" customFormat="1" ht="20" customHeight="1" x14ac:dyDescent="0.2">
      <c r="A20" s="71"/>
      <c r="B20" s="71"/>
      <c r="C20" s="41"/>
      <c r="D20" s="41"/>
      <c r="E20" s="42"/>
      <c r="F20" s="36"/>
      <c r="G20" s="43"/>
      <c r="H20" s="36"/>
      <c r="I20" s="76" t="s">
        <v>170</v>
      </c>
      <c r="J20" s="77">
        <f ca="1">+TODAY()</f>
        <v>45138</v>
      </c>
      <c r="K20" s="36"/>
      <c r="L20" s="36"/>
      <c r="M20" s="36"/>
    </row>
    <row r="21" spans="1:13" s="44" customFormat="1" ht="11.25" customHeight="1" x14ac:dyDescent="0.15">
      <c r="A21" s="71"/>
      <c r="B21" s="71"/>
      <c r="C21" s="41"/>
      <c r="D21" s="41"/>
      <c r="E21" s="42"/>
      <c r="F21" s="36"/>
      <c r="G21" s="43"/>
      <c r="H21" s="36"/>
      <c r="I21" s="36"/>
      <c r="J21" s="36"/>
      <c r="K21" s="36"/>
      <c r="L21" s="36"/>
      <c r="M21" s="36"/>
    </row>
    <row r="22" spans="1:13" s="44" customFormat="1" ht="20" customHeight="1" x14ac:dyDescent="0.15">
      <c r="A22" s="195"/>
      <c r="B22" s="195"/>
      <c r="C22" s="196"/>
      <c r="D22" s="196"/>
      <c r="E22" s="41"/>
      <c r="F22" s="36"/>
      <c r="G22" s="36"/>
      <c r="H22" s="36"/>
      <c r="I22" s="45" t="b">
        <v>1</v>
      </c>
      <c r="J22" s="36"/>
      <c r="K22" s="47" t="s">
        <v>97</v>
      </c>
      <c r="L22" s="36"/>
      <c r="M22" s="36"/>
    </row>
    <row r="23" spans="1:13" s="44" customFormat="1" ht="11.25" customHeight="1" x14ac:dyDescent="0.15">
      <c r="A23" s="195"/>
      <c r="B23" s="195"/>
      <c r="C23" s="196"/>
      <c r="D23" s="196"/>
      <c r="E23" s="41"/>
      <c r="F23" s="36"/>
      <c r="G23" s="36"/>
      <c r="H23" s="36"/>
      <c r="I23" s="35"/>
      <c r="J23" s="36"/>
      <c r="K23" s="47"/>
      <c r="L23" s="36"/>
      <c r="M23" s="48"/>
    </row>
    <row r="24" spans="1:13" s="44" customFormat="1" ht="21.75" customHeight="1" x14ac:dyDescent="0.15">
      <c r="A24" s="195"/>
      <c r="B24" s="195"/>
      <c r="C24" s="207"/>
      <c r="D24" s="207"/>
      <c r="E24" s="41"/>
      <c r="F24" s="36"/>
      <c r="G24" s="36"/>
      <c r="H24" s="36"/>
      <c r="I24" s="45" t="b">
        <v>1</v>
      </c>
      <c r="J24" s="36"/>
      <c r="K24" s="47" t="s">
        <v>98</v>
      </c>
      <c r="L24" s="36"/>
      <c r="M24" s="36"/>
    </row>
    <row r="25" spans="1:13" s="44" customFormat="1" ht="17.25" customHeight="1" x14ac:dyDescent="0.15">
      <c r="A25" s="195"/>
      <c r="B25" s="195"/>
      <c r="C25" s="207"/>
      <c r="D25" s="207"/>
      <c r="E25" s="41"/>
      <c r="F25" s="36"/>
      <c r="G25" s="36"/>
      <c r="H25" s="36"/>
      <c r="I25" s="36"/>
      <c r="J25" s="48"/>
      <c r="K25" s="47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1.75" customHeight="1" x14ac:dyDescent="0.15">
      <c r="A27" s="204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21.75" customHeight="1" x14ac:dyDescent="0.15">
      <c r="A28" s="195"/>
      <c r="B28" s="195"/>
      <c r="C28" s="196"/>
      <c r="D28" s="196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29.25" hidden="1" customHeight="1" x14ac:dyDescent="0.15">
      <c r="A29" s="195"/>
      <c r="B29" s="195"/>
      <c r="C29" s="207"/>
      <c r="D29" s="207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20" customHeight="1" x14ac:dyDescent="0.15">
      <c r="A30" s="195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81" t="s">
        <v>26</v>
      </c>
      <c r="G31" s="81"/>
      <c r="H31" s="81"/>
      <c r="I31" s="81"/>
      <c r="J31" s="81"/>
      <c r="K31" s="81"/>
      <c r="L31" s="81"/>
      <c r="M31" s="81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VLOOKUP($M$16,Tablas!$A$274:$H$297,3,TRUE)</f>
        <v>9344</v>
      </c>
      <c r="I32" s="94">
        <f>(VLOOKUP($M$16,Tablas!$A$274:$H$297,4,TRUE))*1.1494</f>
        <v>7673.3944000000001</v>
      </c>
      <c r="J32" s="94">
        <f>(VLOOKUP($M$16,Tablas!$A$274:$H$297,5,TRUE))*1.1494</f>
        <v>5879.1809999999996</v>
      </c>
      <c r="K32" s="94">
        <f>(VLOOKUP($M$16,Tablas!$A$274:$H$297,6,TRUE))*1.1494</f>
        <v>4466.5684000000001</v>
      </c>
      <c r="L32" s="94">
        <f>(VLOOKUP($M$16,Tablas!$A$274:$H$297,7,TRUE))*1.1494</f>
        <v>3334.4094</v>
      </c>
      <c r="M32" s="95">
        <f>(VLOOKUP($M$16,Tablas!$A$274:$H$297,8,TRUE))*1.1494</f>
        <v>2647.0682000000002</v>
      </c>
    </row>
    <row r="33" spans="1:13" s="50" customFormat="1" ht="20" customHeight="1" x14ac:dyDescent="0.15">
      <c r="A33" s="195"/>
      <c r="B33" s="195"/>
      <c r="C33" s="203"/>
      <c r="D33" s="203"/>
      <c r="E33" s="52"/>
      <c r="F33" s="96" t="s">
        <v>16</v>
      </c>
      <c r="G33" s="56"/>
      <c r="H33" s="56">
        <f>IF($J$16=1,0,(VLOOKUP($M$18,Tablas!$A$274:$H$297,3,TRUE)))</f>
        <v>18600</v>
      </c>
      <c r="I33" s="56">
        <f>(IF($J$16=1,0,(VLOOKUP($M$18,Tablas!$A$274:$H$297,4,TRUE))))*1.1494</f>
        <v>14821.512999999999</v>
      </c>
      <c r="J33" s="56">
        <f>(IF($J$16=1,0,(VLOOKUP($M$18,Tablas!$A$274:$H$297,5,TRUE))))*1.1494</f>
        <v>11560.665199999999</v>
      </c>
      <c r="K33" s="56">
        <f>(IF($J$16=1,0,(VLOOKUP($M$18,Tablas!$A$274:$H$297,6,TRUE))))*1.1494</f>
        <v>8668.7747999999992</v>
      </c>
      <c r="L33" s="56">
        <f>(IF($J$16=1,0,(VLOOKUP($M$18,Tablas!$A$274:$H$297,7,TRUE))))*1.1494</f>
        <v>6595.2572</v>
      </c>
      <c r="M33" s="97">
        <f>(IF($J$16=1,0,(VLOOKUP($M$18,Tablas!$A$274:$H$297,8,TRUE))))*1.1494</f>
        <v>5121.7263999999996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IF($J$18=0,0,(VLOOKUP($J$18,Tablas!$A$298:$H$300,3,TRUE)))</f>
        <v>8643</v>
      </c>
      <c r="I34" s="56">
        <f>(IF($J$18=0,0,(VLOOKUP($J$18,Tablas!$A$298:$H$300,4,TRUE))))*1.1494</f>
        <v>8126.2579999999998</v>
      </c>
      <c r="J34" s="56">
        <f>(IF($J$18=0,0,(VLOOKUP($J$18,Tablas!$A$298:$H$300,5,TRUE))))*1.1494</f>
        <v>5692.9781999999996</v>
      </c>
      <c r="K34" s="56">
        <f>(IF($J$18=0,0,(VLOOKUP($J$18,Tablas!$A$298:$H$300,6,TRUE))))*1.1494</f>
        <v>4468.8671999999997</v>
      </c>
      <c r="L34" s="56">
        <f>(IF($J$18=0,0,(VLOOKUP($J$18,Tablas!$A$298:$H$300,7,TRUE))))*1.1494</f>
        <v>3840.1453999999999</v>
      </c>
      <c r="M34" s="97">
        <f>(IF($J$18=0,0,(VLOOKUP($J$18,Tablas!$A$298:$H$300,8,TRUE))))*1.1494</f>
        <v>2706.837</v>
      </c>
    </row>
    <row r="35" spans="1:13" s="50" customFormat="1" ht="20" customHeight="1" x14ac:dyDescent="0.15">
      <c r="A35" s="195"/>
      <c r="B35" s="195"/>
      <c r="C35" s="205"/>
      <c r="D35" s="196"/>
      <c r="E35" s="41"/>
      <c r="F35" s="96" t="s">
        <v>20</v>
      </c>
      <c r="G35" s="56"/>
      <c r="H35" s="56">
        <f>+IF($I$22=FALSE,0,Tablas!C$301)</f>
        <v>258.61500000000001</v>
      </c>
      <c r="I35" s="56">
        <f>+IF($I$22=FALSE,0,Tablas!D$301)</f>
        <v>258.61500000000001</v>
      </c>
      <c r="J35" s="56">
        <f>+IF($I$22=FALSE,0,Tablas!E$301)</f>
        <v>258.61500000000001</v>
      </c>
      <c r="K35" s="56">
        <f>+IF($I$22=FALSE,0,Tablas!F$301)</f>
        <v>258.61500000000001</v>
      </c>
      <c r="L35" s="56">
        <f>+IF($I$22=FALSE,0,Tablas!G$301)</f>
        <v>258.61500000000001</v>
      </c>
      <c r="M35" s="97">
        <f>+IF($I$22=FALSE,0,Tablas!H$301)</f>
        <v>258.61500000000001</v>
      </c>
    </row>
    <row r="36" spans="1:13" s="50" customFormat="1" ht="20" customHeight="1" x14ac:dyDescent="0.15">
      <c r="A36" s="195"/>
      <c r="B36" s="195"/>
      <c r="C36" s="205"/>
      <c r="D36" s="196"/>
      <c r="E36" s="41"/>
      <c r="F36" s="96" t="s">
        <v>22</v>
      </c>
      <c r="G36" s="56"/>
      <c r="H36" s="56">
        <f>IF($I$24=FALSE,0,Tablas!C$302)</f>
        <v>344.82</v>
      </c>
      <c r="I36" s="56">
        <f>IF($I$24=FALSE,0,Tablas!D$302)</f>
        <v>344.82</v>
      </c>
      <c r="J36" s="56">
        <f>IF($I$24=FALSE,0,Tablas!E$302)</f>
        <v>344.82</v>
      </c>
      <c r="K36" s="56">
        <f>IF($I$24=FALSE,0,Tablas!F$302)</f>
        <v>344.82</v>
      </c>
      <c r="L36" s="56">
        <f>IF($I$24=FALSE,0,Tablas!G$302)</f>
        <v>344.82</v>
      </c>
      <c r="M36" s="97">
        <f>IF($I$24=FALSE,0,Tablas!H$302)</f>
        <v>344.82</v>
      </c>
    </row>
    <row r="37" spans="1:13" s="51" customFormat="1" ht="20" customHeight="1" x14ac:dyDescent="0.15">
      <c r="A37" s="196"/>
      <c r="B37" s="196"/>
      <c r="C37" s="214"/>
      <c r="D37" s="214"/>
      <c r="E37" s="41"/>
      <c r="F37" s="98" t="s">
        <v>19</v>
      </c>
      <c r="G37" s="82"/>
      <c r="H37" s="82">
        <f>SUM(H32:H36)</f>
        <v>37190.434999999998</v>
      </c>
      <c r="I37" s="82">
        <f>(SUM(I32:I36))</f>
        <v>31224.600399999999</v>
      </c>
      <c r="J37" s="82">
        <f>(SUM(J32:J36))</f>
        <v>23736.259399999999</v>
      </c>
      <c r="K37" s="82">
        <f>(SUM(K32:K36))</f>
        <v>18207.645400000001</v>
      </c>
      <c r="L37" s="82">
        <f>(SUM(L32:L36))</f>
        <v>14373.246999999999</v>
      </c>
      <c r="M37" s="99">
        <f>(SUM(M32:M36))</f>
        <v>11079.066599999998</v>
      </c>
    </row>
    <row r="38" spans="1:13" s="50" customFormat="1" ht="20" customHeight="1" x14ac:dyDescent="0.15">
      <c r="A38" s="196"/>
      <c r="B38" s="196"/>
      <c r="C38" s="214"/>
      <c r="D38" s="214"/>
      <c r="E38" s="41"/>
      <c r="F38" s="96" t="s">
        <v>21</v>
      </c>
      <c r="G38" s="56"/>
      <c r="H38" s="56">
        <v>86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6"/>
      <c r="B39" s="196"/>
      <c r="C39" s="214"/>
      <c r="D39" s="214"/>
      <c r="E39" s="53"/>
      <c r="F39" s="100" t="s">
        <v>18</v>
      </c>
      <c r="G39" s="101"/>
      <c r="H39" s="101">
        <f t="shared" ref="H39:M39" si="0">SUM(H37:H38)</f>
        <v>37276.434999999998</v>
      </c>
      <c r="I39" s="101">
        <f t="shared" si="0"/>
        <v>31310.600399999999</v>
      </c>
      <c r="J39" s="101">
        <f t="shared" si="0"/>
        <v>23822.259399999999</v>
      </c>
      <c r="K39" s="101">
        <f t="shared" si="0"/>
        <v>18293.645400000001</v>
      </c>
      <c r="L39" s="101">
        <f t="shared" si="0"/>
        <v>14459.246999999999</v>
      </c>
      <c r="M39" s="102">
        <f t="shared" si="0"/>
        <v>11165.066599999998</v>
      </c>
    </row>
    <row r="40" spans="1:13" s="50" customFormat="1" ht="20" customHeight="1" x14ac:dyDescent="0.15">
      <c r="A40" s="196"/>
      <c r="B40" s="196"/>
      <c r="C40" s="214"/>
      <c r="D40" s="214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20" customHeight="1" x14ac:dyDescent="0.15">
      <c r="A41" s="196"/>
      <c r="B41" s="196"/>
      <c r="C41" s="214"/>
      <c r="D41" s="214"/>
      <c r="E41" s="54"/>
      <c r="F41" s="81" t="s">
        <v>25</v>
      </c>
      <c r="G41" s="81"/>
      <c r="H41" s="81"/>
      <c r="I41" s="81"/>
      <c r="J41" s="81"/>
      <c r="K41" s="81"/>
      <c r="L41" s="81"/>
      <c r="M41" s="81"/>
    </row>
    <row r="42" spans="1:13" s="51" customFormat="1" ht="20" customHeight="1" x14ac:dyDescent="0.15">
      <c r="A42" s="196"/>
      <c r="B42" s="196"/>
      <c r="C42" s="207"/>
      <c r="D42" s="207"/>
      <c r="E42" s="54"/>
      <c r="F42" s="93" t="s">
        <v>15</v>
      </c>
      <c r="G42" s="94"/>
      <c r="H42" s="94">
        <f>VLOOKUP($M$16,Tablas!$A$307:$H$330,3,TRUE)</f>
        <v>4952.3200000000006</v>
      </c>
      <c r="I42" s="94">
        <f>(VLOOKUP($M$16,Tablas!$A$307:$H$330,4,TRUE))*1.1494</f>
        <v>4066.8990320000003</v>
      </c>
      <c r="J42" s="94">
        <f>(VLOOKUP($M$16,Tablas!$A$307:$H$330,5,TRUE))*1.1494</f>
        <v>3115.9659300000003</v>
      </c>
      <c r="K42" s="94">
        <f>(VLOOKUP($M$16,Tablas!$A$307:$H$330,6,TRUE))*1.1494</f>
        <v>2367.2812519999998</v>
      </c>
      <c r="L42" s="94">
        <f>(VLOOKUP($M$16,Tablas!$A$307:$H$330,7,TRUE))*1.1494</f>
        <v>1767.2369819999999</v>
      </c>
      <c r="M42" s="95">
        <f>(VLOOKUP($M$16,Tablas!$A$307:$H$330,8,TRUE))*1.1494</f>
        <v>1402.9461460000002</v>
      </c>
    </row>
    <row r="43" spans="1:13" s="50" customFormat="1" ht="20" customHeight="1" x14ac:dyDescent="0.15">
      <c r="A43" s="196"/>
      <c r="B43" s="196"/>
      <c r="C43" s="207"/>
      <c r="D43" s="207"/>
      <c r="E43" s="54"/>
      <c r="F43" s="96" t="s">
        <v>16</v>
      </c>
      <c r="G43" s="56"/>
      <c r="H43" s="56">
        <f>IF($J$16=1,0,(VLOOKUP($M$18,Tablas!$A$307:$H$330,3,TRUE)))</f>
        <v>9858</v>
      </c>
      <c r="I43" s="56">
        <f>(IF($J$16=1,0,(VLOOKUP($M$18,Tablas!$A$307:$H$330,4,TRUE))))*1.1494</f>
        <v>7855.4018900000001</v>
      </c>
      <c r="J43" s="56">
        <f>(IF($J$16=1,0,(VLOOKUP($M$18,Tablas!$A$307:$H$330,5,TRUE))))*1.1494</f>
        <v>6127.1525560000009</v>
      </c>
      <c r="K43" s="56">
        <f>(IF($J$16=1,0,(VLOOKUP($M$18,Tablas!$A$307:$H$330,6,TRUE))))*1.1494</f>
        <v>4594.4506440000005</v>
      </c>
      <c r="L43" s="56">
        <f>(IF($J$16=1,0,(VLOOKUP($M$18,Tablas!$A$307:$H$330,7,TRUE))))*1.1494</f>
        <v>3495.4863160000004</v>
      </c>
      <c r="M43" s="97">
        <f>(IF($J$16=1,0,(VLOOKUP($M$18,Tablas!$A$307:$H$330,8,TRUE))))*1.1494</f>
        <v>2714.5149920000003</v>
      </c>
    </row>
    <row r="44" spans="1:13" s="51" customFormat="1" ht="20" customHeight="1" x14ac:dyDescent="0.15">
      <c r="A44" s="195"/>
      <c r="B44" s="195"/>
      <c r="C44" s="196"/>
      <c r="D44" s="196"/>
      <c r="E44" s="54"/>
      <c r="F44" s="96" t="s">
        <v>17</v>
      </c>
      <c r="G44" s="56"/>
      <c r="H44" s="56">
        <f>IF($J$18=0,0,(VLOOKUP($J$18,Tablas!$A$331:$H$333,3,TRUE)))</f>
        <v>4580.79</v>
      </c>
      <c r="I44" s="56">
        <f>(IF($J$18=0,0,(VLOOKUP($J$18,Tablas!$A$331:$H$333,4,TRUE))))*1.1494</f>
        <v>4306.9167400000006</v>
      </c>
      <c r="J44" s="56">
        <f>(IF($J$18=0,0,(VLOOKUP($J$18,Tablas!$A$331:$H$333,5,TRUE))))*1.1494</f>
        <v>3017.2784460000003</v>
      </c>
      <c r="K44" s="56">
        <f>(IF($J$18=0,0,(VLOOKUP($J$18,Tablas!$A$331:$H$333,6,TRUE))))*1.1494</f>
        <v>2368.4996160000005</v>
      </c>
      <c r="L44" s="56">
        <f>(IF($J$18=0,0,(VLOOKUP($J$18,Tablas!$A$331:$H$333,7,TRUE))))*1.1494</f>
        <v>2035.2770619999999</v>
      </c>
      <c r="M44" s="97">
        <f>(IF($J$18=0,0,(VLOOKUP($J$18,Tablas!$A$331:$H$333,8,TRUE))))*1.1494</f>
        <v>1434.6236100000001</v>
      </c>
    </row>
    <row r="45" spans="1:13" s="50" customFormat="1" ht="20" customHeight="1" x14ac:dyDescent="0.15">
      <c r="A45" s="195"/>
      <c r="B45" s="195"/>
      <c r="C45" s="196"/>
      <c r="D45" s="196"/>
      <c r="E45" s="41"/>
      <c r="F45" s="96" t="s">
        <v>20</v>
      </c>
      <c r="G45" s="56"/>
      <c r="H45" s="56">
        <f>+IF($I$22=FALSE,0,Tablas!C$334)</f>
        <v>137.07</v>
      </c>
      <c r="I45" s="56">
        <f>+IF($I$22=FALSE,0,Tablas!D$334)</f>
        <v>137.07</v>
      </c>
      <c r="J45" s="56">
        <f>+IF($I$22=FALSE,0,Tablas!E$334)</f>
        <v>137.07</v>
      </c>
      <c r="K45" s="56">
        <f>+IF($I$22=FALSE,0,Tablas!F$334)</f>
        <v>137.07</v>
      </c>
      <c r="L45" s="56">
        <f>+IF($I$22=FALSE,0,Tablas!G$334)</f>
        <v>137.07</v>
      </c>
      <c r="M45" s="97">
        <f>+IF($I$22=FALSE,0,Tablas!H$334)</f>
        <v>137.07</v>
      </c>
    </row>
    <row r="46" spans="1:13" s="50" customFormat="1" ht="20" customHeight="1" x14ac:dyDescent="0.15">
      <c r="A46" s="208"/>
      <c r="B46" s="208"/>
      <c r="C46" s="196"/>
      <c r="D46" s="196"/>
      <c r="E46" s="41"/>
      <c r="F46" s="96" t="s">
        <v>22</v>
      </c>
      <c r="G46" s="56"/>
      <c r="H46" s="56">
        <f>IF($I$24=FALSE,0,Tablas!C$335)</f>
        <v>182.75460000000001</v>
      </c>
      <c r="I46" s="56">
        <f>IF($I$24=FALSE,0,Tablas!D$335)</f>
        <v>182.75460000000001</v>
      </c>
      <c r="J46" s="56">
        <f>IF($I$24=FALSE,0,Tablas!E$335)</f>
        <v>182.75460000000001</v>
      </c>
      <c r="K46" s="56">
        <f>IF($I$24=FALSE,0,Tablas!F$335)</f>
        <v>182.75460000000001</v>
      </c>
      <c r="L46" s="56">
        <f>IF($I$24=FALSE,0,Tablas!G$335)</f>
        <v>182.75460000000001</v>
      </c>
      <c r="M46" s="97">
        <f>IF($I$24=FALSE,0,Tablas!H$335)</f>
        <v>182.75460000000001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98" t="s">
        <v>19</v>
      </c>
      <c r="G47" s="82"/>
      <c r="H47" s="82">
        <f>SUM(H42:H46)</f>
        <v>19710.934600000001</v>
      </c>
      <c r="I47" s="82">
        <f>(SUM(I42:I46))</f>
        <v>16549.042261999999</v>
      </c>
      <c r="J47" s="82">
        <f>(SUM(J42:J46))</f>
        <v>12580.221532000001</v>
      </c>
      <c r="K47" s="82">
        <f>(SUM(K42:K46))</f>
        <v>9650.0561120000002</v>
      </c>
      <c r="L47" s="82">
        <f>(SUM(L42:L46))</f>
        <v>7617.8249600000008</v>
      </c>
      <c r="M47" s="99">
        <f>(SUM(M42:M46))</f>
        <v>5871.909348000001</v>
      </c>
    </row>
    <row r="48" spans="1:13" s="50" customFormat="1" ht="20" customHeight="1" x14ac:dyDescent="0.15">
      <c r="A48" s="195"/>
      <c r="B48" s="195"/>
      <c r="C48" s="205"/>
      <c r="D48" s="196"/>
      <c r="E48" s="41"/>
      <c r="F48" s="96" t="s">
        <v>21</v>
      </c>
      <c r="G48" s="56"/>
      <c r="H48" s="56">
        <v>86</v>
      </c>
      <c r="I48" s="56">
        <v>86</v>
      </c>
      <c r="J48" s="56">
        <v>86</v>
      </c>
      <c r="K48" s="56">
        <v>86</v>
      </c>
      <c r="L48" s="56">
        <v>86</v>
      </c>
      <c r="M48" s="97">
        <v>86</v>
      </c>
    </row>
    <row r="49" spans="1:13" s="50" customFormat="1" ht="20" customHeight="1" x14ac:dyDescent="0.15">
      <c r="A49" s="195"/>
      <c r="B49" s="195"/>
      <c r="C49" s="196"/>
      <c r="D49" s="196"/>
      <c r="E49" s="41"/>
      <c r="F49" s="103" t="s">
        <v>23</v>
      </c>
      <c r="G49" s="85"/>
      <c r="H49" s="85">
        <f t="shared" ref="H49:M49" si="1">SUM(H47:H48)</f>
        <v>19796.934600000001</v>
      </c>
      <c r="I49" s="85">
        <f t="shared" si="1"/>
        <v>16635.042261999999</v>
      </c>
      <c r="J49" s="85">
        <f t="shared" si="1"/>
        <v>12666.221532000001</v>
      </c>
      <c r="K49" s="85">
        <f t="shared" si="1"/>
        <v>9736.0561120000002</v>
      </c>
      <c r="L49" s="85">
        <f t="shared" si="1"/>
        <v>7703.8249600000008</v>
      </c>
      <c r="M49" s="104">
        <f t="shared" si="1"/>
        <v>5957.909348000001</v>
      </c>
    </row>
    <row r="50" spans="1:13" s="51" customFormat="1" ht="20" customHeight="1" x14ac:dyDescent="0.15">
      <c r="A50" s="195"/>
      <c r="B50" s="195"/>
      <c r="C50" s="196"/>
      <c r="D50" s="196"/>
      <c r="E50" s="41"/>
      <c r="F50" s="100" t="s">
        <v>24</v>
      </c>
      <c r="G50" s="101"/>
      <c r="H50" s="101">
        <f t="shared" ref="H50:M50" si="2">+H47</f>
        <v>19710.934600000001</v>
      </c>
      <c r="I50" s="101">
        <f t="shared" si="2"/>
        <v>16549.042261999999</v>
      </c>
      <c r="J50" s="101">
        <f t="shared" si="2"/>
        <v>12580.221532000001</v>
      </c>
      <c r="K50" s="101">
        <f t="shared" si="2"/>
        <v>9650.0561120000002</v>
      </c>
      <c r="L50" s="101">
        <f t="shared" si="2"/>
        <v>7617.8249600000008</v>
      </c>
      <c r="M50" s="102">
        <f t="shared" si="2"/>
        <v>5871.909348000001</v>
      </c>
    </row>
    <row r="51" spans="1:13" s="50" customFormat="1" ht="20" customHeight="1" x14ac:dyDescent="0.2">
      <c r="A51" s="195"/>
      <c r="B51" s="195"/>
      <c r="C51" s="196"/>
      <c r="D51" s="196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ht="18" x14ac:dyDescent="0.2">
      <c r="A52" s="195"/>
      <c r="B52" s="195"/>
      <c r="C52" s="196"/>
      <c r="D52" s="196"/>
      <c r="F52" s="86"/>
      <c r="G52" s="86"/>
      <c r="H52" s="86"/>
      <c r="I52" s="86"/>
      <c r="J52" s="86"/>
      <c r="K52" s="86"/>
      <c r="L52" s="86"/>
      <c r="M52" s="86"/>
    </row>
    <row r="53" spans="1:13" x14ac:dyDescent="0.15">
      <c r="A53" s="204"/>
      <c r="B53" s="204"/>
      <c r="C53" s="207"/>
      <c r="D53" s="207"/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ht="20.25" customHeight="1" x14ac:dyDescent="0.15">
      <c r="A54" s="204"/>
      <c r="B54" s="204"/>
      <c r="C54" s="207"/>
      <c r="D54" s="207"/>
      <c r="F54" s="206"/>
      <c r="G54" s="206"/>
      <c r="H54" s="206"/>
      <c r="I54" s="206"/>
      <c r="J54" s="206"/>
      <c r="K54" s="206"/>
      <c r="L54" s="206"/>
      <c r="M54" s="206"/>
    </row>
    <row r="55" spans="1:13" ht="27" customHeight="1" x14ac:dyDescent="0.15">
      <c r="A55" s="216"/>
      <c r="B55" s="216"/>
      <c r="C55" s="217"/>
      <c r="D55" s="217"/>
      <c r="F55" s="206"/>
      <c r="G55" s="206"/>
      <c r="H55" s="206"/>
      <c r="I55" s="206"/>
      <c r="J55" s="206"/>
      <c r="K55" s="206"/>
      <c r="L55" s="206"/>
      <c r="M55" s="206"/>
    </row>
    <row r="56" spans="1:13" ht="17.25" customHeight="1" x14ac:dyDescent="0.15"/>
    <row r="57" spans="1:13" x14ac:dyDescent="0.15">
      <c r="B57" s="23" t="s">
        <v>4</v>
      </c>
    </row>
  </sheetData>
  <sheetProtection algorithmName="SHA-512" hashValue="MDcSBOckhmBlSTXpK1YUhxsFaHGiVsA38FW2rnsMBQTQHJRf5v27bwgGA+XDOwUBN4pJX5InFOpf1jPK9n7fsQ==" saltValue="8ezDTPidYW85jwVKYsvHrQ==" spinCount="100000" sheet="1" objects="1" scenarios="1"/>
  <mergeCells count="75">
    <mergeCell ref="A27:B27"/>
    <mergeCell ref="F53:M55"/>
    <mergeCell ref="C31:D31"/>
    <mergeCell ref="C32:D32"/>
    <mergeCell ref="A36:B36"/>
    <mergeCell ref="A49:B49"/>
    <mergeCell ref="A52:B52"/>
    <mergeCell ref="C51:D51"/>
    <mergeCell ref="A50:B50"/>
    <mergeCell ref="A51:B51"/>
    <mergeCell ref="A44:B44"/>
    <mergeCell ref="C44:D44"/>
    <mergeCell ref="C37:D41"/>
    <mergeCell ref="C42:D43"/>
    <mergeCell ref="A37:B43"/>
    <mergeCell ref="A53:B54"/>
    <mergeCell ref="A33:B33"/>
    <mergeCell ref="A34:B34"/>
    <mergeCell ref="A35:B35"/>
    <mergeCell ref="C34:D34"/>
    <mergeCell ref="C53:D54"/>
    <mergeCell ref="A28:B28"/>
    <mergeCell ref="A29:B29"/>
    <mergeCell ref="A30:B31"/>
    <mergeCell ref="A32:B32"/>
    <mergeCell ref="C29:D29"/>
    <mergeCell ref="C30:D30"/>
    <mergeCell ref="A22:B22"/>
    <mergeCell ref="A23:B23"/>
    <mergeCell ref="A19:B19"/>
    <mergeCell ref="A24:B24"/>
    <mergeCell ref="A25:B25"/>
    <mergeCell ref="F51:M51"/>
    <mergeCell ref="C19:D19"/>
    <mergeCell ref="C22:D22"/>
    <mergeCell ref="C49:D49"/>
    <mergeCell ref="C50:D50"/>
    <mergeCell ref="C27:D27"/>
    <mergeCell ref="C23:D23"/>
    <mergeCell ref="C25:D25"/>
    <mergeCell ref="C24:D24"/>
    <mergeCell ref="C26:D26"/>
    <mergeCell ref="C28:D28"/>
    <mergeCell ref="C35:D35"/>
    <mergeCell ref="C33:D33"/>
    <mergeCell ref="A18:B18"/>
    <mergeCell ref="C18:D18"/>
    <mergeCell ref="C13:D13"/>
    <mergeCell ref="C14:D14"/>
    <mergeCell ref="C15:D15"/>
    <mergeCell ref="C16:D16"/>
    <mergeCell ref="C17:D17"/>
    <mergeCell ref="F17:G17"/>
    <mergeCell ref="A12:D12"/>
    <mergeCell ref="A13:B13"/>
    <mergeCell ref="A14:B14"/>
    <mergeCell ref="A15:B15"/>
    <mergeCell ref="A16:B16"/>
    <mergeCell ref="A17:B17"/>
    <mergeCell ref="F8:M10"/>
    <mergeCell ref="A55:B55"/>
    <mergeCell ref="C55:D55"/>
    <mergeCell ref="C52:D52"/>
    <mergeCell ref="A45:B45"/>
    <mergeCell ref="C45:D45"/>
    <mergeCell ref="A46:B46"/>
    <mergeCell ref="C46:D46"/>
    <mergeCell ref="A47:B47"/>
    <mergeCell ref="C47:D47"/>
    <mergeCell ref="A48:B48"/>
    <mergeCell ref="C48:D48"/>
    <mergeCell ref="C36:D36"/>
    <mergeCell ref="A26:B26"/>
    <mergeCell ref="H12:M12"/>
    <mergeCell ref="H14:M14"/>
  </mergeCells>
  <phoneticPr fontId="5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6" fitToHeight="2" orientation="portrait" horizontalDpi="300" verticalDpi="300" r:id="rId1"/>
  <headerFooter alignWithMargins="0"/>
  <rowBreaks count="1" manualBreakCount="1">
    <brk id="59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4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1130300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5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101600</xdr:rowOff>
                  </from>
                  <to>
                    <xdr:col>9</xdr:col>
                    <xdr:colOff>1130300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M57"/>
  <sheetViews>
    <sheetView showGridLines="0" zoomScaleNormal="100" zoomScaleSheetLayoutView="75" workbookViewId="0">
      <selection activeCell="A108" sqref="A108"/>
    </sheetView>
  </sheetViews>
  <sheetFormatPr baseColWidth="10" defaultColWidth="8.83203125" defaultRowHeight="13" x14ac:dyDescent="0.15"/>
  <cols>
    <col min="1" max="1" width="35" style="23" customWidth="1"/>
    <col min="2" max="2" width="12.5" style="23" customWidth="1"/>
    <col min="3" max="3" width="22.6640625" style="23" customWidth="1"/>
    <col min="4" max="4" width="29.5" style="23" customWidth="1"/>
    <col min="5" max="5" width="1.5" style="23" customWidth="1"/>
    <col min="6" max="6" width="16.6640625" style="23" customWidth="1"/>
    <col min="7" max="7" width="20.6640625" style="23" customWidth="1"/>
    <col min="8" max="8" width="16.6640625" style="23" hidden="1" customWidth="1"/>
    <col min="9" max="13" width="16.6640625" style="23" customWidth="1"/>
    <col min="14" max="16384" width="8.83203125" style="23"/>
  </cols>
  <sheetData>
    <row r="1" spans="1:13" ht="15.75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5.75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5.75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5.75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5.75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5.75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5.75" customHeight="1" x14ac:dyDescent="0.1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ht="15.75" customHeight="1" x14ac:dyDescent="0.15">
      <c r="A8" s="36"/>
      <c r="B8" s="36"/>
      <c r="C8" s="36"/>
      <c r="D8" s="36"/>
      <c r="E8" s="36"/>
      <c r="F8" s="209" t="s">
        <v>159</v>
      </c>
      <c r="G8" s="209"/>
      <c r="H8" s="209"/>
      <c r="I8" s="209"/>
      <c r="J8" s="209"/>
      <c r="K8" s="209"/>
      <c r="L8" s="209"/>
      <c r="M8" s="209"/>
    </row>
    <row r="9" spans="1:13" ht="15.75" customHeight="1" x14ac:dyDescent="0.15">
      <c r="A9" s="36"/>
      <c r="B9" s="36"/>
      <c r="C9" s="36"/>
      <c r="D9" s="36"/>
      <c r="E9" s="36"/>
      <c r="F9" s="209"/>
      <c r="G9" s="209"/>
      <c r="H9" s="209"/>
      <c r="I9" s="209"/>
      <c r="J9" s="209"/>
      <c r="K9" s="209"/>
      <c r="L9" s="209"/>
      <c r="M9" s="209"/>
    </row>
    <row r="10" spans="1:13" ht="23" x14ac:dyDescent="0.25">
      <c r="A10" s="39"/>
      <c r="B10" s="39"/>
      <c r="D10" s="39"/>
      <c r="E10" s="39"/>
      <c r="F10" s="209"/>
      <c r="G10" s="209"/>
      <c r="H10" s="209"/>
      <c r="I10" s="209"/>
      <c r="J10" s="209"/>
      <c r="K10" s="209"/>
      <c r="L10" s="209"/>
      <c r="M10" s="209"/>
    </row>
    <row r="11" spans="1:13" ht="23" x14ac:dyDescent="0.25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</row>
    <row r="12" spans="1:13" ht="20" customHeight="1" x14ac:dyDescent="0.25">
      <c r="A12" s="200" t="s">
        <v>108</v>
      </c>
      <c r="B12" s="200"/>
      <c r="C12" s="200"/>
      <c r="D12" s="200"/>
      <c r="E12" s="40"/>
      <c r="F12" s="40"/>
      <c r="G12" s="76" t="s">
        <v>164</v>
      </c>
      <c r="H12" s="197" t="str">
        <f>+'INGRESO DE DATOS'!$D$14</f>
        <v>NOMBRE Y APELLIDO</v>
      </c>
      <c r="I12" s="197"/>
      <c r="J12" s="197"/>
      <c r="K12" s="197"/>
      <c r="L12" s="197"/>
      <c r="M12" s="197"/>
    </row>
    <row r="13" spans="1:13" ht="11.25" customHeight="1" x14ac:dyDescent="0.15">
      <c r="A13" s="195"/>
      <c r="B13" s="195"/>
      <c r="C13" s="219"/>
      <c r="D13" s="196"/>
      <c r="E13" s="41"/>
      <c r="F13" s="36"/>
      <c r="G13" s="36"/>
      <c r="H13" s="36"/>
      <c r="I13" s="36"/>
      <c r="J13" s="36"/>
      <c r="K13" s="36"/>
      <c r="L13" s="36"/>
      <c r="M13" s="36"/>
    </row>
    <row r="14" spans="1:13" ht="20" customHeight="1" x14ac:dyDescent="0.25">
      <c r="A14" s="195"/>
      <c r="B14" s="195"/>
      <c r="C14" s="196"/>
      <c r="D14" s="196"/>
      <c r="E14" s="41"/>
      <c r="F14" s="40"/>
      <c r="G14" s="76" t="s">
        <v>165</v>
      </c>
      <c r="H14" s="197" t="str">
        <f>+'INGRESO DE DATOS'!$D$24</f>
        <v>AGENCIA</v>
      </c>
      <c r="I14" s="197"/>
      <c r="J14" s="197"/>
      <c r="K14" s="197"/>
      <c r="L14" s="197"/>
      <c r="M14" s="197"/>
    </row>
    <row r="15" spans="1:13" ht="11.25" customHeight="1" x14ac:dyDescent="0.25">
      <c r="A15" s="195"/>
      <c r="B15" s="195"/>
      <c r="C15" s="196"/>
      <c r="D15" s="196"/>
      <c r="E15" s="41"/>
      <c r="F15" s="40"/>
      <c r="G15" s="40"/>
      <c r="H15" s="36"/>
      <c r="I15" s="36"/>
      <c r="J15" s="36"/>
      <c r="K15" s="36"/>
      <c r="L15" s="36"/>
      <c r="M15" s="36"/>
    </row>
    <row r="16" spans="1:13" ht="20" customHeight="1" x14ac:dyDescent="0.2">
      <c r="A16" s="195"/>
      <c r="B16" s="195"/>
      <c r="C16" s="196"/>
      <c r="D16" s="196"/>
      <c r="E16" s="41"/>
      <c r="F16" s="36"/>
      <c r="G16" s="36"/>
      <c r="H16" s="36"/>
      <c r="I16" s="76" t="s">
        <v>166</v>
      </c>
      <c r="J16" s="78">
        <f>+'INGRESO DE DATOS'!$G$16</f>
        <v>2</v>
      </c>
      <c r="K16" s="36"/>
      <c r="L16" s="76" t="s">
        <v>168</v>
      </c>
      <c r="M16" s="78">
        <f>+'INGRESO DE DATOS'!$G$18</f>
        <v>24</v>
      </c>
    </row>
    <row r="17" spans="1:13" ht="11.25" customHeight="1" x14ac:dyDescent="0.15">
      <c r="A17" s="195"/>
      <c r="B17" s="195"/>
      <c r="C17" s="196"/>
      <c r="D17" s="196"/>
      <c r="E17" s="41"/>
      <c r="F17" s="199"/>
      <c r="G17" s="199"/>
      <c r="H17" s="36"/>
      <c r="I17" s="36"/>
      <c r="J17" s="36"/>
      <c r="K17" s="36"/>
      <c r="L17" s="36"/>
      <c r="M17" s="36"/>
    </row>
    <row r="18" spans="1:13" ht="20" customHeight="1" x14ac:dyDescent="0.2">
      <c r="A18" s="195"/>
      <c r="B18" s="195"/>
      <c r="C18" s="207"/>
      <c r="D18" s="207"/>
      <c r="E18" s="42"/>
      <c r="F18" s="211"/>
      <c r="G18" s="211"/>
      <c r="H18" s="36"/>
      <c r="I18" s="76" t="s">
        <v>167</v>
      </c>
      <c r="J18" s="78">
        <f>+'INGRESO DE DATOS'!$J$16</f>
        <v>4</v>
      </c>
      <c r="K18" s="36"/>
      <c r="L18" s="76" t="s">
        <v>169</v>
      </c>
      <c r="M18" s="78">
        <f>+'INGRESO DE DATOS'!$J$18</f>
        <v>48</v>
      </c>
    </row>
    <row r="19" spans="1:13" s="44" customFormat="1" ht="11.25" customHeight="1" x14ac:dyDescent="0.15">
      <c r="A19" s="195"/>
      <c r="B19" s="195"/>
      <c r="C19" s="207"/>
      <c r="D19" s="207"/>
      <c r="E19" s="42"/>
      <c r="F19" s="36"/>
      <c r="G19" s="43"/>
      <c r="H19" s="36"/>
      <c r="I19" s="36"/>
      <c r="J19" s="36" t="s">
        <v>4</v>
      </c>
      <c r="K19" s="36" t="s">
        <v>4</v>
      </c>
      <c r="L19" s="36" t="s">
        <v>4</v>
      </c>
      <c r="M19" s="36"/>
    </row>
    <row r="20" spans="1:13" s="44" customFormat="1" ht="20" customHeight="1" x14ac:dyDescent="0.2">
      <c r="A20" s="71"/>
      <c r="B20" s="71"/>
      <c r="C20" s="42"/>
      <c r="D20" s="42"/>
      <c r="E20" s="42"/>
      <c r="F20" s="36"/>
      <c r="G20" s="43"/>
      <c r="H20" s="36"/>
      <c r="I20" s="76" t="s">
        <v>170</v>
      </c>
      <c r="J20" s="77">
        <f ca="1">+TODAY()</f>
        <v>45138</v>
      </c>
      <c r="K20" s="36"/>
      <c r="L20" s="36"/>
      <c r="M20" s="36"/>
    </row>
    <row r="21" spans="1:13" s="44" customFormat="1" ht="11.25" customHeight="1" x14ac:dyDescent="0.15">
      <c r="A21" s="71"/>
      <c r="B21" s="71"/>
      <c r="C21" s="42"/>
      <c r="D21" s="42"/>
      <c r="E21" s="42"/>
      <c r="F21" s="36"/>
      <c r="G21" s="43"/>
      <c r="H21" s="36"/>
      <c r="I21" s="36"/>
      <c r="J21" s="36"/>
      <c r="K21" s="36"/>
      <c r="L21" s="36"/>
      <c r="M21" s="36"/>
    </row>
    <row r="22" spans="1:13" s="44" customFormat="1" ht="20" customHeight="1" x14ac:dyDescent="0.15">
      <c r="A22" s="195"/>
      <c r="B22" s="195"/>
      <c r="C22" s="196"/>
      <c r="D22" s="196"/>
      <c r="E22" s="41"/>
      <c r="F22" s="36"/>
      <c r="G22" s="36"/>
      <c r="H22" s="36"/>
      <c r="I22" s="45" t="b">
        <v>1</v>
      </c>
      <c r="J22" s="36"/>
      <c r="K22" s="47" t="s">
        <v>97</v>
      </c>
      <c r="L22" s="36"/>
      <c r="M22" s="36"/>
    </row>
    <row r="23" spans="1:13" s="44" customFormat="1" ht="11.25" customHeight="1" x14ac:dyDescent="0.15">
      <c r="A23" s="195"/>
      <c r="B23" s="195"/>
      <c r="C23" s="196"/>
      <c r="D23" s="196"/>
      <c r="E23" s="41"/>
      <c r="F23" s="36"/>
      <c r="G23" s="36"/>
      <c r="H23" s="36"/>
      <c r="I23" s="35"/>
      <c r="J23" s="36"/>
      <c r="K23" s="47"/>
      <c r="L23" s="36"/>
      <c r="M23" s="48"/>
    </row>
    <row r="24" spans="1:13" s="44" customFormat="1" ht="20" customHeight="1" x14ac:dyDescent="0.15">
      <c r="A24" s="195"/>
      <c r="B24" s="195"/>
      <c r="C24" s="196"/>
      <c r="D24" s="196"/>
      <c r="E24" s="41"/>
      <c r="F24" s="36"/>
      <c r="G24" s="36"/>
      <c r="H24" s="36"/>
      <c r="I24" s="45" t="b">
        <v>1</v>
      </c>
      <c r="J24" s="36"/>
      <c r="K24" s="47" t="s">
        <v>98</v>
      </c>
      <c r="L24" s="36"/>
      <c r="M24" s="36"/>
    </row>
    <row r="25" spans="1:13" s="44" customFormat="1" ht="20" customHeight="1" x14ac:dyDescent="0.15">
      <c r="A25" s="195"/>
      <c r="B25" s="195"/>
      <c r="C25" s="196"/>
      <c r="D25" s="196"/>
      <c r="E25" s="41"/>
      <c r="F25" s="36"/>
      <c r="G25" s="36"/>
      <c r="H25" s="36"/>
      <c r="I25" s="36"/>
      <c r="J25" s="48"/>
      <c r="K25" s="47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0" customHeight="1" x14ac:dyDescent="0.15">
      <c r="A27" s="195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20" customHeight="1" x14ac:dyDescent="0.15">
      <c r="A28" s="195"/>
      <c r="B28" s="195"/>
      <c r="C28" s="196"/>
      <c r="D28" s="196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20" customHeight="1" x14ac:dyDescent="0.15">
      <c r="A29" s="195"/>
      <c r="B29" s="195"/>
      <c r="C29" s="196"/>
      <c r="D29" s="196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20" hidden="1" customHeight="1" x14ac:dyDescent="0.15">
      <c r="A30" s="195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210" t="s">
        <v>26</v>
      </c>
      <c r="G31" s="210"/>
      <c r="H31" s="210"/>
      <c r="I31" s="210"/>
      <c r="J31" s="210"/>
      <c r="K31" s="210"/>
      <c r="L31" s="210"/>
      <c r="M31" s="210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VLOOKUP($M$16,Tablas!$A$408:$H$431,3,TRUE)</f>
        <v>5990</v>
      </c>
      <c r="I32" s="94">
        <f>(VLOOKUP($M$16,Tablas!$A$408:$H$431,4,TRUE))*1.1494</f>
        <v>5818.2627999999995</v>
      </c>
      <c r="J32" s="94">
        <f>(VLOOKUP($M$16,Tablas!$A$408:$H$431,5,TRUE))*1.1494</f>
        <v>4653.9205999999995</v>
      </c>
      <c r="K32" s="94">
        <f>(VLOOKUP($M$16,Tablas!$A$408:$H$431,6,TRUE))*1.1494</f>
        <v>3541.3013999999998</v>
      </c>
      <c r="L32" s="94">
        <f>(VLOOKUP($M$16,Tablas!$A$408:$H$431,7,TRUE))*1.1494</f>
        <v>2993.0376000000001</v>
      </c>
      <c r="M32" s="95">
        <f>(VLOOKUP($M$16,Tablas!$A$408:$H$431,8,TRUE))*1.1494</f>
        <v>2278.1107999999999</v>
      </c>
    </row>
    <row r="33" spans="1:13" s="50" customFormat="1" ht="20" customHeight="1" x14ac:dyDescent="0.15">
      <c r="A33" s="195"/>
      <c r="B33" s="195"/>
      <c r="C33" s="205"/>
      <c r="D33" s="205"/>
      <c r="E33" s="52"/>
      <c r="F33" s="96" t="s">
        <v>16</v>
      </c>
      <c r="G33" s="56"/>
      <c r="H33" s="56">
        <f>IF($J$16=1,0,(VLOOKUP($M$18,Tablas!$A$408:$H$431,3,TRUE)))</f>
        <v>11447</v>
      </c>
      <c r="I33" s="56">
        <f>(IF($J$16=1,0,(VLOOKUP($M$18,Tablas!$A$408:$H$431,4,TRUE))))*1.1494</f>
        <v>10791.7166</v>
      </c>
      <c r="J33" s="56">
        <f>(IF($J$16=1,0,(VLOOKUP($M$18,Tablas!$A$408:$H$431,5,TRUE))))*1.1494</f>
        <v>9500.9403999999995</v>
      </c>
      <c r="K33" s="56">
        <f>(IF($J$16=1,0,(VLOOKUP($M$18,Tablas!$A$408:$H$431,6,TRUE))))*1.1494</f>
        <v>6921.6867999999995</v>
      </c>
      <c r="L33" s="56">
        <f>(IF($J$16=1,0,(VLOOKUP($M$18,Tablas!$A$408:$H$431,7,TRUE))))*1.1494</f>
        <v>5829.7568000000001</v>
      </c>
      <c r="M33" s="97">
        <f>(IF($J$16=1,0,(VLOOKUP($M$18,Tablas!$A$408:$H$431,8,TRUE))))*1.1494</f>
        <v>4382.6621999999998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IF($J$18=0,0,(VLOOKUP($J$18,Tablas!$A$432:$H$434,3,TRUE)))</f>
        <v>6490</v>
      </c>
      <c r="I34" s="56">
        <f>(IF($J$18=0,0,(VLOOKUP($J$18,Tablas!$A$432:$H$434,4,TRUE))))*1.1494</f>
        <v>6926.2843999999996</v>
      </c>
      <c r="J34" s="56">
        <f>(IF($J$18=0,0,(VLOOKUP($J$18,Tablas!$A$432:$H$434,5,TRUE))))*1.1494</f>
        <v>3597.6219999999998</v>
      </c>
      <c r="K34" s="56">
        <f>(IF($J$18=0,0,(VLOOKUP($J$18,Tablas!$A$432:$H$434,6,TRUE))))*1.1494</f>
        <v>3252.8020000000001</v>
      </c>
      <c r="L34" s="56">
        <f>(IF($J$18=0,0,(VLOOKUP($J$18,Tablas!$A$432:$H$434,7,TRUE))))*1.1494</f>
        <v>2722.9285999999997</v>
      </c>
      <c r="M34" s="97">
        <f>(IF($J$18=0,0,(VLOOKUP($J$18,Tablas!$A$432:$H$434,8,TRUE))))*1.1494</f>
        <v>2017.1969999999999</v>
      </c>
    </row>
    <row r="35" spans="1:13" s="50" customFormat="1" ht="20" customHeight="1" x14ac:dyDescent="0.15">
      <c r="A35" s="195"/>
      <c r="B35" s="195"/>
      <c r="C35" s="196"/>
      <c r="D35" s="196"/>
      <c r="E35" s="41"/>
      <c r="F35" s="96" t="s">
        <v>20</v>
      </c>
      <c r="G35" s="56"/>
      <c r="H35" s="56">
        <f>+IF($I$22=FALSE,0,Tablas!C$435)</f>
        <v>258.61500000000001</v>
      </c>
      <c r="I35" s="56">
        <f>+IF($I$22=FALSE,0,Tablas!D$435)</f>
        <v>258.61500000000001</v>
      </c>
      <c r="J35" s="56">
        <f>+IF($I$22=FALSE,0,Tablas!E$435)</f>
        <v>258.61500000000001</v>
      </c>
      <c r="K35" s="56">
        <f>+IF($I$22=FALSE,0,Tablas!F$435)</f>
        <v>258.61500000000001</v>
      </c>
      <c r="L35" s="56">
        <f>+IF($I$22=FALSE,0,Tablas!G$435)</f>
        <v>258.61500000000001</v>
      </c>
      <c r="M35" s="97">
        <f>+IF($I$22=FALSE,0,Tablas!H$435)</f>
        <v>258.61500000000001</v>
      </c>
    </row>
    <row r="36" spans="1:13" s="50" customFormat="1" ht="20" customHeight="1" x14ac:dyDescent="0.15">
      <c r="A36" s="195"/>
      <c r="B36" s="195"/>
      <c r="C36" s="196"/>
      <c r="D36" s="196"/>
      <c r="E36" s="41"/>
      <c r="F36" s="96" t="s">
        <v>22</v>
      </c>
      <c r="G36" s="56"/>
      <c r="H36" s="56">
        <f>IF($I$24=FALSE,0,Tablas!C$436)</f>
        <v>344.82</v>
      </c>
      <c r="I36" s="56">
        <f>IF($I$24=FALSE,0,Tablas!D$436)</f>
        <v>344.82</v>
      </c>
      <c r="J36" s="56">
        <f>IF($I$24=FALSE,0,Tablas!E$436)</f>
        <v>344.82</v>
      </c>
      <c r="K36" s="56">
        <f>IF($I$24=FALSE,0,Tablas!F$436)</f>
        <v>344.82</v>
      </c>
      <c r="L36" s="56">
        <f>IF($I$24=FALSE,0,Tablas!G$436)</f>
        <v>344.82</v>
      </c>
      <c r="M36" s="97">
        <f>IF($I$24=FALSE,0,Tablas!H$436)</f>
        <v>344.82</v>
      </c>
    </row>
    <row r="37" spans="1:13" s="51" customFormat="1" ht="20" customHeight="1" x14ac:dyDescent="0.15">
      <c r="A37" s="195"/>
      <c r="B37" s="195"/>
      <c r="C37" s="219"/>
      <c r="D37" s="196"/>
      <c r="E37" s="41"/>
      <c r="F37" s="98" t="s">
        <v>19</v>
      </c>
      <c r="G37" s="82"/>
      <c r="H37" s="82">
        <f>SUM(H32:H36)</f>
        <v>24530.435000000001</v>
      </c>
      <c r="I37" s="82">
        <f>(SUM(I32:I36))</f>
        <v>24139.698800000002</v>
      </c>
      <c r="J37" s="82">
        <f>(SUM(J32:J36))</f>
        <v>18355.918000000001</v>
      </c>
      <c r="K37" s="82">
        <f>(SUM(K32:K36))</f>
        <v>14319.225199999999</v>
      </c>
      <c r="L37" s="82">
        <f>(SUM(L32:L36))</f>
        <v>12149.157999999999</v>
      </c>
      <c r="M37" s="99">
        <f>(SUM(M32:M36))</f>
        <v>9281.4049999999988</v>
      </c>
    </row>
    <row r="38" spans="1:13" s="50" customFormat="1" ht="20" customHeight="1" x14ac:dyDescent="0.15">
      <c r="A38" s="195"/>
      <c r="B38" s="195"/>
      <c r="C38" s="219"/>
      <c r="D38" s="196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5"/>
      <c r="B39" s="195"/>
      <c r="C39" s="214"/>
      <c r="D39" s="214"/>
      <c r="E39" s="53"/>
      <c r="F39" s="100" t="s">
        <v>18</v>
      </c>
      <c r="G39" s="101"/>
      <c r="H39" s="101">
        <f t="shared" ref="H39:M39" si="0">SUM(H37:H38)</f>
        <v>24605.435000000001</v>
      </c>
      <c r="I39" s="101">
        <f t="shared" si="0"/>
        <v>24225.698800000002</v>
      </c>
      <c r="J39" s="101">
        <f t="shared" si="0"/>
        <v>18441.918000000001</v>
      </c>
      <c r="K39" s="101">
        <f t="shared" si="0"/>
        <v>14405.225199999999</v>
      </c>
      <c r="L39" s="101">
        <f t="shared" si="0"/>
        <v>12235.157999999999</v>
      </c>
      <c r="M39" s="102">
        <f t="shared" si="0"/>
        <v>9367.4049999999988</v>
      </c>
    </row>
    <row r="40" spans="1:13" s="50" customFormat="1" ht="19.5" customHeight="1" x14ac:dyDescent="0.15">
      <c r="A40" s="195"/>
      <c r="B40" s="195"/>
      <c r="C40" s="214"/>
      <c r="D40" s="214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20.25" customHeight="1" x14ac:dyDescent="0.15">
      <c r="A41" s="195"/>
      <c r="B41" s="195"/>
      <c r="C41" s="214"/>
      <c r="D41" s="214"/>
      <c r="E41" s="54"/>
      <c r="F41" s="213" t="s">
        <v>25</v>
      </c>
      <c r="G41" s="213"/>
      <c r="H41" s="213"/>
      <c r="I41" s="213"/>
      <c r="J41" s="213"/>
      <c r="K41" s="213"/>
      <c r="L41" s="213"/>
      <c r="M41" s="213"/>
    </row>
    <row r="42" spans="1:13" s="51" customFormat="1" ht="20" customHeight="1" x14ac:dyDescent="0.15">
      <c r="A42" s="195"/>
      <c r="B42" s="195"/>
      <c r="C42" s="214"/>
      <c r="D42" s="214"/>
      <c r="E42" s="54"/>
      <c r="F42" s="93" t="s">
        <v>15</v>
      </c>
      <c r="G42" s="94"/>
      <c r="H42" s="94">
        <f>VLOOKUP($M$16,Tablas!$A$441:$H$464,3,TRUE)</f>
        <v>3174.7000000000003</v>
      </c>
      <c r="I42" s="94">
        <f>(VLOOKUP($M$16,Tablas!$A$441:$H$464,4,TRUE))*1.1494</f>
        <v>3083.6792840000003</v>
      </c>
      <c r="J42" s="94">
        <f>(VLOOKUP($M$16,Tablas!$A$441:$H$464,5,TRUE))*1.1494</f>
        <v>2466.5779180000004</v>
      </c>
      <c r="K42" s="94">
        <f>(VLOOKUP($M$16,Tablas!$A$441:$H$464,6,TRUE))*1.1494</f>
        <v>1876.8897420000001</v>
      </c>
      <c r="L42" s="94">
        <f>(VLOOKUP($M$16,Tablas!$A$441:$H$464,7,TRUE))*1.1494</f>
        <v>1586.3099280000001</v>
      </c>
      <c r="M42" s="95">
        <f>(VLOOKUP($M$16,Tablas!$A$441:$H$464,8,TRUE))*1.1494</f>
        <v>1207.3987240000001</v>
      </c>
    </row>
    <row r="43" spans="1:13" s="50" customFormat="1" ht="20" customHeight="1" x14ac:dyDescent="0.15">
      <c r="A43" s="195"/>
      <c r="B43" s="195"/>
      <c r="C43" s="214"/>
      <c r="D43" s="214"/>
      <c r="E43" s="54"/>
      <c r="F43" s="96" t="s">
        <v>16</v>
      </c>
      <c r="G43" s="56"/>
      <c r="H43" s="56">
        <f>IF($J$16=1,0,(VLOOKUP($M$18,Tablas!$A$441:$H$464,3,TRUE)))</f>
        <v>6066.91</v>
      </c>
      <c r="I43" s="56">
        <f>(IF($J$16=1,0,(VLOOKUP($M$18,Tablas!$A$441:$H$464,4,TRUE))))*1.1494</f>
        <v>5719.6097980000004</v>
      </c>
      <c r="J43" s="56">
        <f>(IF($J$16=1,0,(VLOOKUP($M$18,Tablas!$A$441:$H$464,5,TRUE))))*1.1494</f>
        <v>5035.4984120000008</v>
      </c>
      <c r="K43" s="56">
        <f>(IF($J$16=1,0,(VLOOKUP($M$18,Tablas!$A$441:$H$464,6,TRUE))))*1.1494</f>
        <v>3668.4940040000001</v>
      </c>
      <c r="L43" s="56">
        <f>(IF($J$16=1,0,(VLOOKUP($M$18,Tablas!$A$441:$H$464,7,TRUE))))*1.1494</f>
        <v>3089.7711040000004</v>
      </c>
      <c r="M43" s="97">
        <f>(IF($J$16=1,0,(VLOOKUP($M$18,Tablas!$A$441:$H$464,8,TRUE))))*1.1494</f>
        <v>2322.810966</v>
      </c>
    </row>
    <row r="44" spans="1:13" s="51" customFormat="1" ht="20" customHeight="1" x14ac:dyDescent="0.15">
      <c r="A44" s="195"/>
      <c r="B44" s="195"/>
      <c r="C44" s="207"/>
      <c r="D44" s="207"/>
      <c r="E44" s="54"/>
      <c r="F44" s="96" t="s">
        <v>17</v>
      </c>
      <c r="G44" s="56"/>
      <c r="H44" s="56">
        <f>IF($J$18=0,0,(VLOOKUP($J$18,Tablas!$A$465:$H$467,3,TRUE)))</f>
        <v>3439.7000000000003</v>
      </c>
      <c r="I44" s="56">
        <f>(IF($J$18=0,0,(VLOOKUP($J$18,Tablas!$A$465:$H$467,4,TRUE))))*1.1494</f>
        <v>3670.9307320000003</v>
      </c>
      <c r="J44" s="56">
        <f>(IF($J$18=0,0,(VLOOKUP($J$18,Tablas!$A$465:$H$467,5,TRUE))))*1.1494</f>
        <v>1906.73966</v>
      </c>
      <c r="K44" s="56">
        <f>(IF($J$18=0,0,(VLOOKUP($J$18,Tablas!$A$465:$H$467,6,TRUE))))*1.1494</f>
        <v>1723.98506</v>
      </c>
      <c r="L44" s="56">
        <f>(IF($J$18=0,0,(VLOOKUP($J$18,Tablas!$A$465:$H$467,7,TRUE))))*1.1494</f>
        <v>1443.1521580000001</v>
      </c>
      <c r="M44" s="97">
        <f>(IF($J$18=0,0,(VLOOKUP($J$18,Tablas!$A$465:$H$467,8,TRUE))))*1.1494</f>
        <v>1069.1144100000001</v>
      </c>
    </row>
    <row r="45" spans="1:13" s="50" customFormat="1" ht="20" customHeight="1" x14ac:dyDescent="0.15">
      <c r="A45" s="195"/>
      <c r="B45" s="195"/>
      <c r="C45" s="207"/>
      <c r="D45" s="207"/>
      <c r="E45" s="41"/>
      <c r="F45" s="96" t="s">
        <v>20</v>
      </c>
      <c r="G45" s="56"/>
      <c r="H45" s="56">
        <f>+IF($I$22=FALSE,0,Tablas!C$468)</f>
        <v>137.06595000000002</v>
      </c>
      <c r="I45" s="56">
        <f>+IF($I$22=FALSE,0,Tablas!D$468)</f>
        <v>137.06595000000002</v>
      </c>
      <c r="J45" s="56">
        <f>+IF($I$22=FALSE,0,Tablas!E$468)</f>
        <v>137.06595000000002</v>
      </c>
      <c r="K45" s="56">
        <f>+IF($I$22=FALSE,0,Tablas!F$468)</f>
        <v>137.06595000000002</v>
      </c>
      <c r="L45" s="56">
        <f>+IF($I$22=FALSE,0,Tablas!G$468)</f>
        <v>137.06595000000002</v>
      </c>
      <c r="M45" s="97">
        <f>+IF($I$22=FALSE,0,Tablas!H$468)</f>
        <v>137.06595000000002</v>
      </c>
    </row>
    <row r="46" spans="1:13" s="50" customFormat="1" ht="20" customHeight="1" x14ac:dyDescent="0.15">
      <c r="A46" s="195"/>
      <c r="B46" s="195"/>
      <c r="C46" s="196"/>
      <c r="D46" s="196"/>
      <c r="E46" s="41"/>
      <c r="F46" s="96" t="s">
        <v>22</v>
      </c>
      <c r="G46" s="56"/>
      <c r="H46" s="56">
        <f>IF($I$24=FALSE,0,Tablas!C$469)</f>
        <v>182.75460000000001</v>
      </c>
      <c r="I46" s="56">
        <f>IF($I$24=FALSE,0,Tablas!D$469)</f>
        <v>182.75460000000001</v>
      </c>
      <c r="J46" s="56">
        <f>IF($I$24=FALSE,0,Tablas!E$469)</f>
        <v>182.75460000000001</v>
      </c>
      <c r="K46" s="56">
        <f>IF($I$24=FALSE,0,Tablas!F$469)</f>
        <v>182.75460000000001</v>
      </c>
      <c r="L46" s="56">
        <f>IF($I$24=FALSE,0,Tablas!G$469)</f>
        <v>182.75460000000001</v>
      </c>
      <c r="M46" s="97">
        <f>IF($I$24=FALSE,0,Tablas!H$469)</f>
        <v>182.75460000000001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98" t="s">
        <v>19</v>
      </c>
      <c r="G47" s="82"/>
      <c r="H47" s="82">
        <f>SUM(H42:H46)</f>
        <v>13001.130550000002</v>
      </c>
      <c r="I47" s="82">
        <f>(SUM(I42:I46))</f>
        <v>12794.040364000002</v>
      </c>
      <c r="J47" s="82">
        <f>(SUM(J42:J46))</f>
        <v>9728.6365400000013</v>
      </c>
      <c r="K47" s="82">
        <f>(SUM(K42:K46))</f>
        <v>7589.1893560000008</v>
      </c>
      <c r="L47" s="82">
        <f>(SUM(L42:L46))</f>
        <v>6439.0537400000003</v>
      </c>
      <c r="M47" s="99">
        <f>(SUM(M42:M46))</f>
        <v>4919.1446500000002</v>
      </c>
    </row>
    <row r="48" spans="1:13" s="50" customFormat="1" ht="20" customHeight="1" x14ac:dyDescent="0.15">
      <c r="A48" s="195"/>
      <c r="B48" s="195"/>
      <c r="C48" s="196"/>
      <c r="D48" s="196"/>
      <c r="E48" s="41"/>
      <c r="F48" s="96" t="s">
        <v>21</v>
      </c>
      <c r="G48" s="56"/>
      <c r="H48" s="56">
        <v>75</v>
      </c>
      <c r="I48" s="56">
        <v>86</v>
      </c>
      <c r="J48" s="56">
        <v>86</v>
      </c>
      <c r="K48" s="56">
        <v>86</v>
      </c>
      <c r="L48" s="56">
        <v>86</v>
      </c>
      <c r="M48" s="97">
        <v>86</v>
      </c>
    </row>
    <row r="49" spans="1:13" s="50" customFormat="1" ht="20" customHeight="1" x14ac:dyDescent="0.15">
      <c r="A49" s="195"/>
      <c r="B49" s="195"/>
      <c r="C49" s="196"/>
      <c r="D49" s="196"/>
      <c r="E49" s="41"/>
      <c r="F49" s="103" t="s">
        <v>23</v>
      </c>
      <c r="G49" s="85"/>
      <c r="H49" s="85">
        <f t="shared" ref="H49:M49" si="1">SUM(H47:H48)</f>
        <v>13076.130550000002</v>
      </c>
      <c r="I49" s="85">
        <f t="shared" si="1"/>
        <v>12880.040364000002</v>
      </c>
      <c r="J49" s="85">
        <f t="shared" si="1"/>
        <v>9814.6365400000013</v>
      </c>
      <c r="K49" s="85">
        <f t="shared" si="1"/>
        <v>7675.1893560000008</v>
      </c>
      <c r="L49" s="85">
        <f t="shared" si="1"/>
        <v>6525.0537400000003</v>
      </c>
      <c r="M49" s="104">
        <f t="shared" si="1"/>
        <v>5005.1446500000002</v>
      </c>
    </row>
    <row r="50" spans="1:13" s="51" customFormat="1" ht="18.75" customHeight="1" x14ac:dyDescent="0.15">
      <c r="A50" s="195"/>
      <c r="B50" s="195"/>
      <c r="C50" s="205"/>
      <c r="D50" s="196"/>
      <c r="E50" s="41"/>
      <c r="F50" s="100" t="s">
        <v>24</v>
      </c>
      <c r="G50" s="101"/>
      <c r="H50" s="101" t="e">
        <f>+(H47+#REF!+#REF!)*1</f>
        <v>#REF!</v>
      </c>
      <c r="I50" s="101">
        <f>I47</f>
        <v>12794.040364000002</v>
      </c>
      <c r="J50" s="101">
        <f>J47</f>
        <v>9728.6365400000013</v>
      </c>
      <c r="K50" s="101">
        <f>K47</f>
        <v>7589.1893560000008</v>
      </c>
      <c r="L50" s="101">
        <f>L47</f>
        <v>6439.0537400000003</v>
      </c>
      <c r="M50" s="102">
        <f>M47</f>
        <v>4919.1446500000002</v>
      </c>
    </row>
    <row r="51" spans="1:13" s="50" customFormat="1" ht="20" customHeight="1" x14ac:dyDescent="0.2">
      <c r="A51" s="195"/>
      <c r="B51" s="195"/>
      <c r="C51" s="196"/>
      <c r="D51" s="196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s="50" customFormat="1" ht="20" customHeight="1" x14ac:dyDescent="0.2">
      <c r="A52" s="195"/>
      <c r="B52" s="195"/>
      <c r="C52" s="196"/>
      <c r="D52" s="196"/>
      <c r="E52" s="53"/>
      <c r="F52" s="86"/>
      <c r="G52" s="86"/>
      <c r="H52" s="86"/>
      <c r="I52" s="86"/>
      <c r="J52" s="86"/>
      <c r="K52" s="86"/>
      <c r="L52" s="86"/>
      <c r="M52" s="86"/>
    </row>
    <row r="53" spans="1:13" s="50" customFormat="1" ht="29" customHeight="1" x14ac:dyDescent="0.15">
      <c r="A53" s="195"/>
      <c r="B53" s="195"/>
      <c r="C53" s="196"/>
      <c r="D53" s="196"/>
      <c r="E53" s="53"/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s="50" customFormat="1" ht="20" hidden="1" customHeight="1" x14ac:dyDescent="0.15">
      <c r="A54" s="60"/>
      <c r="B54" s="60"/>
      <c r="C54" s="60"/>
      <c r="D54" s="60"/>
      <c r="E54" s="61"/>
      <c r="F54" s="206"/>
      <c r="G54" s="206"/>
      <c r="H54" s="206"/>
      <c r="I54" s="206"/>
      <c r="J54" s="206"/>
      <c r="K54" s="206"/>
      <c r="L54" s="206"/>
      <c r="M54" s="206"/>
    </row>
    <row r="55" spans="1:13" s="51" customFormat="1" ht="20" customHeight="1" x14ac:dyDescent="0.15">
      <c r="A55" s="195"/>
      <c r="B55" s="195"/>
      <c r="C55" s="196"/>
      <c r="D55" s="196"/>
      <c r="E55" s="41"/>
      <c r="F55" s="206"/>
      <c r="G55" s="206"/>
      <c r="H55" s="206"/>
      <c r="I55" s="206"/>
      <c r="J55" s="206"/>
      <c r="K55" s="206"/>
      <c r="L55" s="206"/>
      <c r="M55" s="206"/>
    </row>
    <row r="56" spans="1:13" s="51" customFormat="1" ht="20" customHeight="1" x14ac:dyDescent="0.15">
      <c r="A56" s="204"/>
      <c r="B56" s="204"/>
      <c r="C56" s="207"/>
      <c r="D56" s="207"/>
      <c r="E56" s="42"/>
      <c r="F56" s="23"/>
      <c r="G56" s="23"/>
      <c r="H56" s="23"/>
      <c r="I56" s="23"/>
      <c r="J56" s="23"/>
      <c r="K56" s="23"/>
      <c r="L56" s="23"/>
      <c r="M56" s="23"/>
    </row>
    <row r="57" spans="1:13" ht="20" customHeight="1" x14ac:dyDescent="0.15">
      <c r="A57" s="204"/>
      <c r="B57" s="204"/>
      <c r="C57" s="207"/>
      <c r="D57" s="207"/>
      <c r="E57" s="42"/>
    </row>
  </sheetData>
  <sheetProtection algorithmName="SHA-512" hashValue="wHJ7eAh2BFdTpYy2CUbdlP3U2cVZRyEaj7asP2wavPqhJBVJMWFN9ZjncJWjkwcuVPoa2XClQVDYlKaMBBRbQw==" saltValue="i+3NTK7Wl95L3RjBS6AoTw==" spinCount="100000" sheet="1" objects="1" scenarios="1"/>
  <mergeCells count="77">
    <mergeCell ref="A34:B35"/>
    <mergeCell ref="A33:B33"/>
    <mergeCell ref="A30:B30"/>
    <mergeCell ref="C25:D25"/>
    <mergeCell ref="A56:B57"/>
    <mergeCell ref="C56:D57"/>
    <mergeCell ref="C52:D52"/>
    <mergeCell ref="C50:D50"/>
    <mergeCell ref="A51:B51"/>
    <mergeCell ref="A52:B52"/>
    <mergeCell ref="A50:B50"/>
    <mergeCell ref="A53:B53"/>
    <mergeCell ref="A55:B55"/>
    <mergeCell ref="A36:B36"/>
    <mergeCell ref="A37:B37"/>
    <mergeCell ref="A38:B38"/>
    <mergeCell ref="A22:B22"/>
    <mergeCell ref="A23:B23"/>
    <mergeCell ref="A24:B24"/>
    <mergeCell ref="A31:B31"/>
    <mergeCell ref="A32:B32"/>
    <mergeCell ref="A26:B27"/>
    <mergeCell ref="A28:B28"/>
    <mergeCell ref="A29:B29"/>
    <mergeCell ref="A25:B25"/>
    <mergeCell ref="A39:B45"/>
    <mergeCell ref="A49:B49"/>
    <mergeCell ref="A46:B46"/>
    <mergeCell ref="A47:B47"/>
    <mergeCell ref="A48:B48"/>
    <mergeCell ref="F51:M51"/>
    <mergeCell ref="C53:D53"/>
    <mergeCell ref="C51:D51"/>
    <mergeCell ref="C55:D55"/>
    <mergeCell ref="C38:D38"/>
    <mergeCell ref="C44:D45"/>
    <mergeCell ref="C48:D48"/>
    <mergeCell ref="C49:D49"/>
    <mergeCell ref="C46:D46"/>
    <mergeCell ref="C47:D47"/>
    <mergeCell ref="F53:M55"/>
    <mergeCell ref="C39:D43"/>
    <mergeCell ref="F41:M41"/>
    <mergeCell ref="C27:D27"/>
    <mergeCell ref="C28:D28"/>
    <mergeCell ref="C24:D24"/>
    <mergeCell ref="C36:D36"/>
    <mergeCell ref="C17:D17"/>
    <mergeCell ref="C22:D22"/>
    <mergeCell ref="C23:D23"/>
    <mergeCell ref="C18:D19"/>
    <mergeCell ref="C33:D33"/>
    <mergeCell ref="C29:D29"/>
    <mergeCell ref="C26:D26"/>
    <mergeCell ref="C37:D37"/>
    <mergeCell ref="C35:D35"/>
    <mergeCell ref="C30:D30"/>
    <mergeCell ref="C31:D31"/>
    <mergeCell ref="C32:D32"/>
    <mergeCell ref="C34:D34"/>
    <mergeCell ref="F8:M10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A16:B16"/>
    <mergeCell ref="A17:B17"/>
    <mergeCell ref="F31:M31"/>
    <mergeCell ref="H12:M12"/>
    <mergeCell ref="H14:M14"/>
    <mergeCell ref="F18:G18"/>
    <mergeCell ref="F17:G17"/>
  </mergeCells>
  <phoneticPr fontId="5" type="noConversion"/>
  <conditionalFormatting sqref="J16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6 M18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5" fitToHeight="3" orientation="portrait" horizontalDpi="300" verticalDpi="300" r:id="rId1"/>
  <headerFooter alignWithMargins="0"/>
  <rowBreaks count="1" manualBreakCount="1">
    <brk id="60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4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5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1054100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M57"/>
  <sheetViews>
    <sheetView showGridLines="0" zoomScaleNormal="100" zoomScaleSheetLayoutView="75" workbookViewId="0">
      <selection activeCell="K87" sqref="K87"/>
    </sheetView>
  </sheetViews>
  <sheetFormatPr baseColWidth="10" defaultColWidth="8.83203125" defaultRowHeight="13" x14ac:dyDescent="0.15"/>
  <cols>
    <col min="1" max="1" width="35" style="23" customWidth="1"/>
    <col min="2" max="2" width="12.5" style="23" customWidth="1"/>
    <col min="3" max="3" width="22.6640625" style="23" customWidth="1"/>
    <col min="4" max="4" width="27.5" style="23" customWidth="1"/>
    <col min="5" max="5" width="1.5" style="23" customWidth="1"/>
    <col min="6" max="6" width="16.6640625" style="23" customWidth="1"/>
    <col min="7" max="7" width="20.1640625" style="23" customWidth="1"/>
    <col min="8" max="8" width="0.83203125" style="23" hidden="1" customWidth="1"/>
    <col min="9" max="13" width="16.6640625" style="23" customWidth="1"/>
    <col min="14" max="16384" width="8.83203125" style="23"/>
  </cols>
  <sheetData>
    <row r="1" spans="1:13" ht="18" customHeight="1" x14ac:dyDescent="0.1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8" customHeight="1" x14ac:dyDescent="0.15">
      <c r="A2" s="36"/>
      <c r="B2" s="36"/>
      <c r="C2" s="36"/>
      <c r="D2" s="36"/>
      <c r="E2" s="36"/>
      <c r="F2" s="36"/>
      <c r="G2" s="36"/>
      <c r="H2" s="36"/>
      <c r="I2" s="36"/>
      <c r="J2" s="36" t="s">
        <v>4</v>
      </c>
      <c r="K2" s="36" t="s">
        <v>4</v>
      </c>
      <c r="L2" s="36" t="s">
        <v>4</v>
      </c>
      <c r="M2" s="36"/>
    </row>
    <row r="3" spans="1:13" ht="18" customHeight="1" x14ac:dyDescent="0.1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8" customHeight="1" x14ac:dyDescent="0.1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</row>
    <row r="5" spans="1:13" ht="18" customHeight="1" x14ac:dyDescent="0.1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8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7" t="s">
        <v>4</v>
      </c>
      <c r="K6" s="37" t="s">
        <v>4</v>
      </c>
      <c r="L6" s="37" t="s">
        <v>4</v>
      </c>
      <c r="M6" s="38" t="s">
        <v>4</v>
      </c>
    </row>
    <row r="7" spans="1:13" ht="18" customHeight="1" x14ac:dyDescent="0.15">
      <c r="A7" s="36"/>
      <c r="B7" s="36"/>
      <c r="C7" s="36"/>
      <c r="D7" s="36"/>
      <c r="E7" s="36"/>
      <c r="F7" s="209" t="s">
        <v>160</v>
      </c>
      <c r="G7" s="209"/>
      <c r="H7" s="209"/>
      <c r="I7" s="209"/>
      <c r="J7" s="209"/>
      <c r="K7" s="209"/>
      <c r="L7" s="209"/>
      <c r="M7" s="209"/>
    </row>
    <row r="8" spans="1:13" ht="18" customHeight="1" x14ac:dyDescent="0.15">
      <c r="A8" s="36"/>
      <c r="B8" s="36"/>
      <c r="C8" s="36"/>
      <c r="D8" s="36"/>
      <c r="E8" s="36"/>
      <c r="F8" s="209"/>
      <c r="G8" s="209"/>
      <c r="H8" s="209"/>
      <c r="I8" s="209"/>
      <c r="J8" s="209"/>
      <c r="K8" s="209"/>
      <c r="L8" s="209"/>
      <c r="M8" s="209"/>
    </row>
    <row r="9" spans="1:13" ht="18" customHeight="1" x14ac:dyDescent="0.15">
      <c r="A9" s="36"/>
      <c r="B9" s="36"/>
      <c r="C9" s="36"/>
      <c r="D9" s="36"/>
      <c r="E9" s="36"/>
      <c r="F9" s="209"/>
      <c r="G9" s="209"/>
      <c r="H9" s="209"/>
      <c r="I9" s="209"/>
      <c r="J9" s="209"/>
      <c r="K9" s="209"/>
      <c r="L9" s="209"/>
      <c r="M9" s="209"/>
    </row>
    <row r="10" spans="1:13" ht="23" x14ac:dyDescent="0.25">
      <c r="A10" s="39"/>
      <c r="B10" s="39"/>
      <c r="D10" s="39"/>
      <c r="E10" s="39"/>
    </row>
    <row r="11" spans="1:13" ht="20" customHeight="1" x14ac:dyDescent="0.25">
      <c r="A11" s="200" t="s">
        <v>109</v>
      </c>
      <c r="B11" s="200"/>
      <c r="C11" s="200"/>
      <c r="D11" s="200"/>
      <c r="E11" s="40"/>
      <c r="F11" s="40"/>
      <c r="G11" s="76" t="s">
        <v>164</v>
      </c>
      <c r="H11" s="197" t="str">
        <f>+'INGRESO DE DATOS'!$D$14</f>
        <v>NOMBRE Y APELLIDO</v>
      </c>
      <c r="I11" s="197"/>
      <c r="J11" s="197"/>
      <c r="K11" s="197"/>
      <c r="L11" s="197"/>
      <c r="M11" s="197"/>
    </row>
    <row r="12" spans="1:13" ht="11.25" customHeight="1" x14ac:dyDescent="0.15">
      <c r="A12" s="195"/>
      <c r="B12" s="195"/>
      <c r="C12" s="219"/>
      <c r="D12" s="196"/>
      <c r="E12" s="41"/>
      <c r="F12" s="36"/>
      <c r="G12" s="36"/>
      <c r="H12" s="36"/>
      <c r="I12" s="36"/>
      <c r="J12" s="36"/>
      <c r="K12" s="36"/>
      <c r="L12" s="36"/>
      <c r="M12" s="36"/>
    </row>
    <row r="13" spans="1:13" ht="20" customHeight="1" x14ac:dyDescent="0.25">
      <c r="A13" s="195"/>
      <c r="B13" s="195"/>
      <c r="C13" s="196"/>
      <c r="D13" s="196"/>
      <c r="E13" s="41"/>
      <c r="F13" s="40"/>
      <c r="G13" s="76" t="s">
        <v>165</v>
      </c>
      <c r="H13" s="197" t="str">
        <f>+'INGRESO DE DATOS'!$D$24</f>
        <v>AGENCIA</v>
      </c>
      <c r="I13" s="197"/>
      <c r="J13" s="197"/>
      <c r="K13" s="197"/>
      <c r="L13" s="197"/>
      <c r="M13" s="197"/>
    </row>
    <row r="14" spans="1:13" ht="11.25" customHeight="1" x14ac:dyDescent="0.25">
      <c r="A14" s="195"/>
      <c r="B14" s="195"/>
      <c r="C14" s="196"/>
      <c r="D14" s="196"/>
      <c r="E14" s="41"/>
      <c r="F14" s="40"/>
      <c r="G14" s="40"/>
      <c r="H14" s="36"/>
      <c r="I14" s="36"/>
      <c r="J14" s="36"/>
      <c r="K14" s="36"/>
      <c r="L14" s="36"/>
      <c r="M14" s="36"/>
    </row>
    <row r="15" spans="1:13" ht="20" customHeight="1" x14ac:dyDescent="0.2">
      <c r="A15" s="195"/>
      <c r="B15" s="195"/>
      <c r="C15" s="196"/>
      <c r="D15" s="196"/>
      <c r="E15" s="41"/>
      <c r="F15" s="36"/>
      <c r="G15" s="36"/>
      <c r="H15" s="36"/>
      <c r="I15" s="76" t="s">
        <v>166</v>
      </c>
      <c r="J15" s="78">
        <f>+'INGRESO DE DATOS'!$G$16</f>
        <v>2</v>
      </c>
      <c r="K15" s="36"/>
      <c r="L15" s="76" t="s">
        <v>168</v>
      </c>
      <c r="M15" s="78">
        <f>+'INGRESO DE DATOS'!$G$18</f>
        <v>24</v>
      </c>
    </row>
    <row r="16" spans="1:13" ht="11.25" customHeight="1" x14ac:dyDescent="0.15">
      <c r="A16" s="195"/>
      <c r="B16" s="195"/>
      <c r="C16" s="196"/>
      <c r="D16" s="196"/>
      <c r="E16" s="41"/>
      <c r="F16" s="199"/>
      <c r="G16" s="199"/>
      <c r="H16" s="36"/>
      <c r="I16" s="36"/>
      <c r="J16" s="36"/>
      <c r="K16" s="36"/>
      <c r="L16" s="36"/>
      <c r="M16" s="36"/>
    </row>
    <row r="17" spans="1:13" ht="20" customHeight="1" x14ac:dyDescent="0.2">
      <c r="A17" s="195"/>
      <c r="B17" s="195"/>
      <c r="C17" s="207"/>
      <c r="D17" s="207"/>
      <c r="E17" s="42"/>
      <c r="F17" s="211"/>
      <c r="G17" s="211"/>
      <c r="H17" s="36"/>
      <c r="I17" s="76" t="s">
        <v>167</v>
      </c>
      <c r="J17" s="78">
        <f>+'INGRESO DE DATOS'!$J$16</f>
        <v>4</v>
      </c>
      <c r="K17" s="36"/>
      <c r="L17" s="76" t="s">
        <v>169</v>
      </c>
      <c r="M17" s="78">
        <f>+'INGRESO DE DATOS'!$J$18</f>
        <v>48</v>
      </c>
    </row>
    <row r="18" spans="1:13" s="44" customFormat="1" ht="11.25" customHeight="1" x14ac:dyDescent="0.15">
      <c r="A18" s="195"/>
      <c r="B18" s="195"/>
      <c r="C18" s="207"/>
      <c r="D18" s="207"/>
      <c r="E18" s="42"/>
      <c r="F18" s="36"/>
      <c r="G18" s="43"/>
      <c r="H18" s="36"/>
      <c r="I18" s="36"/>
      <c r="J18" s="36" t="s">
        <v>4</v>
      </c>
      <c r="K18" s="36" t="s">
        <v>4</v>
      </c>
      <c r="L18" s="36" t="s">
        <v>4</v>
      </c>
      <c r="M18" s="36"/>
    </row>
    <row r="19" spans="1:13" s="44" customFormat="1" ht="20" customHeight="1" x14ac:dyDescent="0.2">
      <c r="A19" s="71"/>
      <c r="B19" s="71"/>
      <c r="C19" s="42"/>
      <c r="D19" s="42"/>
      <c r="E19" s="42"/>
      <c r="F19" s="36"/>
      <c r="G19" s="43"/>
      <c r="H19" s="36"/>
      <c r="I19" s="76" t="s">
        <v>170</v>
      </c>
      <c r="J19" s="77">
        <f ca="1">+TODAY()</f>
        <v>45138</v>
      </c>
      <c r="K19" s="36"/>
      <c r="L19" s="36"/>
      <c r="M19" s="36"/>
    </row>
    <row r="20" spans="1:13" s="44" customFormat="1" ht="11.25" customHeight="1" x14ac:dyDescent="0.15">
      <c r="A20" s="71"/>
      <c r="B20" s="71"/>
      <c r="C20" s="42"/>
      <c r="D20" s="42"/>
      <c r="E20" s="42"/>
      <c r="F20" s="36"/>
      <c r="G20" s="43"/>
      <c r="H20" s="36"/>
      <c r="I20" s="36"/>
      <c r="J20" s="36"/>
      <c r="K20" s="36"/>
      <c r="L20" s="36"/>
      <c r="M20" s="36"/>
    </row>
    <row r="21" spans="1:13" s="44" customFormat="1" ht="20" customHeight="1" x14ac:dyDescent="0.15">
      <c r="A21" s="195"/>
      <c r="B21" s="195"/>
      <c r="C21" s="196"/>
      <c r="D21" s="196"/>
      <c r="E21" s="41"/>
      <c r="F21" s="36"/>
      <c r="G21" s="36"/>
      <c r="H21" s="36"/>
      <c r="I21" s="45" t="b">
        <v>1</v>
      </c>
      <c r="J21" s="36"/>
      <c r="K21" s="47" t="s">
        <v>97</v>
      </c>
      <c r="L21" s="36"/>
      <c r="M21" s="36"/>
    </row>
    <row r="22" spans="1:13" s="44" customFormat="1" ht="11.25" customHeight="1" x14ac:dyDescent="0.15">
      <c r="A22" s="195"/>
      <c r="B22" s="195"/>
      <c r="C22" s="196"/>
      <c r="D22" s="196"/>
      <c r="E22" s="41"/>
      <c r="F22" s="36"/>
      <c r="G22" s="36"/>
      <c r="H22" s="36"/>
      <c r="I22" s="35"/>
      <c r="J22" s="36"/>
      <c r="K22" s="47"/>
      <c r="L22" s="36"/>
      <c r="M22" s="48"/>
    </row>
    <row r="23" spans="1:13" s="44" customFormat="1" ht="20" customHeight="1" x14ac:dyDescent="0.15">
      <c r="A23" s="195"/>
      <c r="B23" s="195"/>
      <c r="C23" s="196"/>
      <c r="D23" s="196"/>
      <c r="E23" s="41"/>
      <c r="F23" s="36"/>
      <c r="G23" s="36"/>
      <c r="H23" s="36"/>
      <c r="I23" s="45" t="b">
        <v>1</v>
      </c>
      <c r="J23" s="36"/>
      <c r="K23" s="47" t="s">
        <v>98</v>
      </c>
      <c r="L23" s="36"/>
      <c r="M23" s="36"/>
    </row>
    <row r="24" spans="1:13" s="44" customFormat="1" ht="20" customHeight="1" x14ac:dyDescent="0.15">
      <c r="A24" s="195"/>
      <c r="B24" s="195"/>
      <c r="C24" s="196"/>
      <c r="D24" s="196"/>
      <c r="E24" s="41"/>
      <c r="F24" s="36"/>
      <c r="G24" s="36"/>
      <c r="H24" s="36"/>
      <c r="I24" s="36"/>
      <c r="J24" s="48"/>
      <c r="K24" s="47"/>
      <c r="L24" s="36"/>
      <c r="M24" s="36"/>
    </row>
    <row r="25" spans="1:13" s="44" customFormat="1" ht="20" hidden="1" customHeight="1" x14ac:dyDescent="0.15">
      <c r="A25" s="195"/>
      <c r="B25" s="195"/>
      <c r="C25" s="196"/>
      <c r="D25" s="196"/>
      <c r="E25" s="41"/>
      <c r="F25" s="36"/>
      <c r="G25" s="49" t="s">
        <v>4</v>
      </c>
      <c r="H25" s="36"/>
      <c r="I25" s="36"/>
      <c r="J25" s="36"/>
      <c r="K25" s="36"/>
      <c r="L25" s="36"/>
      <c r="M25" s="36"/>
    </row>
    <row r="26" spans="1:13" s="21" customFormat="1" ht="20" customHeight="1" x14ac:dyDescent="0.2">
      <c r="A26" s="195"/>
      <c r="B26" s="195"/>
      <c r="C26" s="196"/>
      <c r="D26" s="196"/>
      <c r="E26" s="41"/>
      <c r="F26" s="79" t="s">
        <v>105</v>
      </c>
      <c r="G26" s="80"/>
      <c r="H26" s="80" t="s">
        <v>99</v>
      </c>
      <c r="I26" s="80" t="s">
        <v>100</v>
      </c>
      <c r="J26" s="80" t="s">
        <v>101</v>
      </c>
      <c r="K26" s="80" t="s">
        <v>102</v>
      </c>
      <c r="L26" s="80" t="s">
        <v>103</v>
      </c>
      <c r="M26" s="80" t="s">
        <v>104</v>
      </c>
    </row>
    <row r="27" spans="1:13" s="50" customFormat="1" ht="20" customHeight="1" x14ac:dyDescent="0.15">
      <c r="A27" s="195"/>
      <c r="B27" s="195"/>
      <c r="C27" s="196"/>
      <c r="D27" s="196"/>
      <c r="E27" s="41"/>
      <c r="F27" s="87" t="s">
        <v>149</v>
      </c>
      <c r="G27" s="88"/>
      <c r="H27" s="88">
        <v>0</v>
      </c>
      <c r="I27" s="88">
        <v>1000</v>
      </c>
      <c r="J27" s="88">
        <v>2000</v>
      </c>
      <c r="K27" s="88">
        <v>5000</v>
      </c>
      <c r="L27" s="88">
        <v>10000</v>
      </c>
      <c r="M27" s="89">
        <v>20000</v>
      </c>
    </row>
    <row r="28" spans="1:13" s="50" customFormat="1" ht="20" customHeight="1" x14ac:dyDescent="0.15">
      <c r="A28" s="195"/>
      <c r="B28" s="195"/>
      <c r="C28" s="196"/>
      <c r="D28" s="196"/>
      <c r="E28" s="41"/>
      <c r="F28" s="90" t="s">
        <v>150</v>
      </c>
      <c r="G28" s="91"/>
      <c r="H28" s="91">
        <v>1000</v>
      </c>
      <c r="I28" s="91">
        <v>2000</v>
      </c>
      <c r="J28" s="91">
        <v>3000</v>
      </c>
      <c r="K28" s="91">
        <v>5000</v>
      </c>
      <c r="L28" s="91">
        <v>10000</v>
      </c>
      <c r="M28" s="92">
        <v>20000</v>
      </c>
    </row>
    <row r="29" spans="1:13" s="50" customFormat="1" ht="20" customHeight="1" x14ac:dyDescent="0.15">
      <c r="A29" s="195"/>
      <c r="B29" s="195"/>
      <c r="C29" s="196"/>
      <c r="D29" s="196"/>
      <c r="E29" s="41"/>
      <c r="F29" s="59"/>
      <c r="G29" s="59"/>
      <c r="H29" s="59"/>
      <c r="I29" s="59"/>
      <c r="J29" s="59"/>
      <c r="K29" s="59"/>
      <c r="L29" s="59"/>
      <c r="M29" s="59"/>
    </row>
    <row r="30" spans="1:13" s="50" customFormat="1" ht="20" customHeight="1" x14ac:dyDescent="0.15">
      <c r="A30" s="195"/>
      <c r="B30" s="195"/>
      <c r="C30" s="196"/>
      <c r="D30" s="196"/>
      <c r="E30" s="41"/>
      <c r="F30" s="55"/>
      <c r="G30" s="55"/>
      <c r="H30" s="55"/>
      <c r="I30" s="55"/>
      <c r="J30" s="55"/>
      <c r="K30" s="55"/>
      <c r="L30" s="55"/>
      <c r="M30" s="55"/>
    </row>
    <row r="31" spans="1:13" s="51" customFormat="1" ht="20" customHeight="1" x14ac:dyDescent="0.15">
      <c r="A31" s="195"/>
      <c r="B31" s="195"/>
      <c r="C31" s="196"/>
      <c r="D31" s="196"/>
      <c r="E31" s="41"/>
      <c r="F31" s="210" t="s">
        <v>26</v>
      </c>
      <c r="G31" s="210"/>
      <c r="H31" s="210"/>
      <c r="I31" s="210"/>
      <c r="J31" s="210"/>
      <c r="K31" s="210"/>
      <c r="L31" s="210"/>
      <c r="M31" s="210"/>
    </row>
    <row r="32" spans="1:13" s="50" customFormat="1" ht="20" customHeight="1" x14ac:dyDescent="0.15">
      <c r="A32" s="195"/>
      <c r="B32" s="195"/>
      <c r="C32" s="196"/>
      <c r="D32" s="196"/>
      <c r="E32" s="41"/>
      <c r="F32" s="93" t="s">
        <v>15</v>
      </c>
      <c r="G32" s="94"/>
      <c r="H32" s="94">
        <f>VLOOKUP($M$15,Tablas!$A$475:$H$498,3,TRUE)</f>
        <v>4990</v>
      </c>
      <c r="I32" s="94">
        <f>(VLOOKUP($M$15,Tablas!$A$475:$H$498,4,TRUE))*1.1494</f>
        <v>4840.1233999999995</v>
      </c>
      <c r="J32" s="94">
        <f>(VLOOKUP($M$15,Tablas!$A$475:$H$498,5,TRUE))*1.1494</f>
        <v>3652.7932000000001</v>
      </c>
      <c r="K32" s="94">
        <f>(VLOOKUP($M$15,Tablas!$A$475:$H$498,6,TRUE))*1.1494</f>
        <v>2956.2568000000001</v>
      </c>
      <c r="L32" s="94">
        <f>(VLOOKUP($M$15,Tablas!$A$475:$H$498,7,TRUE))*1.1494</f>
        <v>2487.3015999999998</v>
      </c>
      <c r="M32" s="95">
        <f>(VLOOKUP($M$15,Tablas!$A$475:$H$498,8,TRUE))*1.1494</f>
        <v>1886.1653999999999</v>
      </c>
    </row>
    <row r="33" spans="1:13" s="50" customFormat="1" ht="20" customHeight="1" x14ac:dyDescent="0.15">
      <c r="A33" s="195"/>
      <c r="B33" s="195"/>
      <c r="C33" s="205"/>
      <c r="D33" s="205"/>
      <c r="E33" s="52"/>
      <c r="F33" s="96" t="s">
        <v>16</v>
      </c>
      <c r="G33" s="56"/>
      <c r="H33" s="56">
        <f>IF($J$15=1,0,(VLOOKUP($M$17,Tablas!$A$475:$H$498,3,TRUE)))</f>
        <v>9550</v>
      </c>
      <c r="I33" s="56">
        <f>(IF($J$15=1,0,(VLOOKUP($M$17,Tablas!$A$475:$H$498,4,TRUE))))*1.1494</f>
        <v>8989.4573999999993</v>
      </c>
      <c r="J33" s="56">
        <f>(IF($J$15=1,0,(VLOOKUP($M$17,Tablas!$A$475:$H$498,5,TRUE))))*1.1494</f>
        <v>7696.3823999999995</v>
      </c>
      <c r="K33" s="56">
        <f>(IF($J$15=1,0,(VLOOKUP($M$17,Tablas!$A$475:$H$498,6,TRUE))))*1.1494</f>
        <v>5765.3904000000002</v>
      </c>
      <c r="L33" s="56">
        <f>(IF($J$15=1,0,(VLOOKUP($M$17,Tablas!$A$475:$H$498,7,TRUE))))*1.1494</f>
        <v>4855.0655999999999</v>
      </c>
      <c r="M33" s="97">
        <f>(IF($J$15=1,0,(VLOOKUP($M$17,Tablas!$A$475:$H$498,8,TRUE))))*1.1494</f>
        <v>3650.4944</v>
      </c>
    </row>
    <row r="34" spans="1:13" s="50" customFormat="1" ht="20" customHeight="1" x14ac:dyDescent="0.15">
      <c r="A34" s="195"/>
      <c r="B34" s="195"/>
      <c r="C34" s="196"/>
      <c r="D34" s="196"/>
      <c r="E34" s="41"/>
      <c r="F34" s="96" t="s">
        <v>17</v>
      </c>
      <c r="G34" s="56"/>
      <c r="H34" s="56">
        <f>IF($J$17=0,0,(VLOOKUP($J$17,Tablas!$A$499:$H$501,3,TRUE)))</f>
        <v>5416</v>
      </c>
      <c r="I34" s="56">
        <f>(IF($J$17=0,0,(VLOOKUP($J$17,Tablas!$A$499:$H$501,4,TRUE))))*1.1494</f>
        <v>5775.7349999999997</v>
      </c>
      <c r="J34" s="56">
        <f>(IF($J$17=0,0,(VLOOKUP($J$17,Tablas!$A$499:$H$501,5,TRUE))))*1.1494</f>
        <v>2999.9339999999997</v>
      </c>
      <c r="K34" s="56">
        <f>(IF($J$17=0,0,(VLOOKUP($J$17,Tablas!$A$499:$H$501,6,TRUE))))*1.1494</f>
        <v>2713.7334000000001</v>
      </c>
      <c r="L34" s="56">
        <f>(IF($J$17=0,0,(VLOOKUP($J$17,Tablas!$A$499:$H$501,7,TRUE))))*1.1494</f>
        <v>2273.5131999999999</v>
      </c>
      <c r="M34" s="97">
        <f>(IF($J$17=0,0,(VLOOKUP($J$17,Tablas!$A$499:$H$501,8,TRUE))))*1.1494</f>
        <v>1688.4685999999999</v>
      </c>
    </row>
    <row r="35" spans="1:13" s="50" customFormat="1" ht="20" customHeight="1" x14ac:dyDescent="0.15">
      <c r="A35" s="195"/>
      <c r="B35" s="195"/>
      <c r="C35" s="196"/>
      <c r="D35" s="196"/>
      <c r="E35" s="41"/>
      <c r="F35" s="96" t="s">
        <v>20</v>
      </c>
      <c r="G35" s="56"/>
      <c r="H35" s="56">
        <f>+IF($I$21=FALSE,0,Tablas!C$502)</f>
        <v>258.61500000000001</v>
      </c>
      <c r="I35" s="56">
        <f>+IF($I$21=FALSE,0,Tablas!D$502)</f>
        <v>258.61500000000001</v>
      </c>
      <c r="J35" s="56">
        <f>+IF($I$21=FALSE,0,Tablas!E$502)</f>
        <v>258.61500000000001</v>
      </c>
      <c r="K35" s="56">
        <f>+IF($I$21=FALSE,0,Tablas!F$502)</f>
        <v>258.61500000000001</v>
      </c>
      <c r="L35" s="56">
        <f>+IF($I$21=FALSE,0,Tablas!G$502)</f>
        <v>258.61500000000001</v>
      </c>
      <c r="M35" s="97">
        <f>+IF($I$21=FALSE,0,Tablas!H$502)</f>
        <v>258.61500000000001</v>
      </c>
    </row>
    <row r="36" spans="1:13" s="50" customFormat="1" ht="20" customHeight="1" x14ac:dyDescent="0.15">
      <c r="A36" s="195"/>
      <c r="B36" s="195"/>
      <c r="C36" s="196"/>
      <c r="D36" s="196"/>
      <c r="E36" s="41"/>
      <c r="F36" s="96" t="s">
        <v>22</v>
      </c>
      <c r="G36" s="56"/>
      <c r="H36" s="56">
        <f>IF($I$23=FALSE,0,Tablas!C$503)</f>
        <v>344.82</v>
      </c>
      <c r="I36" s="56">
        <f>IF($I$23=FALSE,0,Tablas!D$503)</f>
        <v>344.82</v>
      </c>
      <c r="J36" s="56">
        <f>IF($I$23=FALSE,0,Tablas!E$503)</f>
        <v>344.82</v>
      </c>
      <c r="K36" s="56">
        <f>IF($I$23=FALSE,0,Tablas!F$503)</f>
        <v>344.82</v>
      </c>
      <c r="L36" s="56">
        <f>IF($I$23=FALSE,0,Tablas!G$503)</f>
        <v>344.82</v>
      </c>
      <c r="M36" s="97">
        <f>IF($I$23=FALSE,0,Tablas!H$503)</f>
        <v>344.82</v>
      </c>
    </row>
    <row r="37" spans="1:13" s="51" customFormat="1" ht="20" customHeight="1" x14ac:dyDescent="0.15">
      <c r="A37" s="195"/>
      <c r="B37" s="195"/>
      <c r="C37" s="219"/>
      <c r="D37" s="196"/>
      <c r="E37" s="41"/>
      <c r="F37" s="98" t="s">
        <v>19</v>
      </c>
      <c r="G37" s="82"/>
      <c r="H37" s="82">
        <f>SUM(H32:H36)</f>
        <v>20559.435000000001</v>
      </c>
      <c r="I37" s="82">
        <f>(SUM(I32:I36))</f>
        <v>20208.750800000002</v>
      </c>
      <c r="J37" s="82">
        <f>(SUM(J32:J36))</f>
        <v>14952.544599999997</v>
      </c>
      <c r="K37" s="82">
        <f>(SUM(K32:K36))</f>
        <v>12038.8156</v>
      </c>
      <c r="L37" s="82">
        <f>(SUM(L32:L36))</f>
        <v>10219.315399999999</v>
      </c>
      <c r="M37" s="99">
        <f>(SUM(M32:M36))</f>
        <v>7828.5633999999991</v>
      </c>
    </row>
    <row r="38" spans="1:13" s="50" customFormat="1" ht="20" customHeight="1" x14ac:dyDescent="0.15">
      <c r="A38" s="195"/>
      <c r="B38" s="195"/>
      <c r="C38" s="219"/>
      <c r="D38" s="196"/>
      <c r="E38" s="41"/>
      <c r="F38" s="96" t="s">
        <v>21</v>
      </c>
      <c r="G38" s="56"/>
      <c r="H38" s="56">
        <v>75</v>
      </c>
      <c r="I38" s="56">
        <v>86</v>
      </c>
      <c r="J38" s="56">
        <v>86</v>
      </c>
      <c r="K38" s="56">
        <v>86</v>
      </c>
      <c r="L38" s="56">
        <v>86</v>
      </c>
      <c r="M38" s="97">
        <v>86</v>
      </c>
    </row>
    <row r="39" spans="1:13" s="50" customFormat="1" ht="20" customHeight="1" x14ac:dyDescent="0.15">
      <c r="A39" s="195"/>
      <c r="B39" s="195"/>
      <c r="C39" s="214"/>
      <c r="D39" s="214"/>
      <c r="E39" s="53"/>
      <c r="F39" s="100" t="s">
        <v>18</v>
      </c>
      <c r="G39" s="101"/>
      <c r="H39" s="101">
        <f t="shared" ref="H39:M39" si="0">SUM(H37:H38)</f>
        <v>20634.435000000001</v>
      </c>
      <c r="I39" s="101">
        <f t="shared" si="0"/>
        <v>20294.750800000002</v>
      </c>
      <c r="J39" s="101">
        <f t="shared" si="0"/>
        <v>15038.544599999997</v>
      </c>
      <c r="K39" s="101">
        <f t="shared" si="0"/>
        <v>12124.8156</v>
      </c>
      <c r="L39" s="101">
        <f t="shared" si="0"/>
        <v>10305.315399999999</v>
      </c>
      <c r="M39" s="102">
        <f t="shared" si="0"/>
        <v>7914.5633999999991</v>
      </c>
    </row>
    <row r="40" spans="1:13" s="50" customFormat="1" ht="20" customHeight="1" x14ac:dyDescent="0.15">
      <c r="A40" s="195"/>
      <c r="B40" s="195"/>
      <c r="C40" s="214"/>
      <c r="D40" s="214"/>
      <c r="E40" s="53"/>
      <c r="F40" s="55"/>
      <c r="G40" s="55"/>
      <c r="H40" s="55"/>
      <c r="I40" s="55"/>
      <c r="J40" s="55"/>
      <c r="K40" s="55"/>
      <c r="L40" s="55"/>
      <c r="M40" s="55"/>
    </row>
    <row r="41" spans="1:13" s="50" customFormat="1" ht="17.25" customHeight="1" x14ac:dyDescent="0.15">
      <c r="A41" s="195"/>
      <c r="B41" s="195"/>
      <c r="C41" s="214"/>
      <c r="D41" s="214"/>
      <c r="E41" s="54"/>
      <c r="F41" s="213" t="s">
        <v>25</v>
      </c>
      <c r="G41" s="213"/>
      <c r="H41" s="213"/>
      <c r="I41" s="213"/>
      <c r="J41" s="213"/>
      <c r="K41" s="213"/>
      <c r="L41" s="213"/>
      <c r="M41" s="213"/>
    </row>
    <row r="42" spans="1:13" s="51" customFormat="1" ht="20" customHeight="1" x14ac:dyDescent="0.15">
      <c r="A42" s="195"/>
      <c r="B42" s="195"/>
      <c r="C42" s="214"/>
      <c r="D42" s="214"/>
      <c r="E42" s="54"/>
      <c r="F42" s="93" t="s">
        <v>15</v>
      </c>
      <c r="G42" s="94"/>
      <c r="H42" s="94">
        <f>VLOOKUP($M$15,Tablas!$A$508:$H$531,3,TRUE)</f>
        <v>2644.7000000000003</v>
      </c>
      <c r="I42" s="94">
        <f>(VLOOKUP($M$15,Tablas!$A$508:$H$531,4,TRUE))*1.1494</f>
        <v>2565.265402</v>
      </c>
      <c r="J42" s="94">
        <f>(VLOOKUP($M$15,Tablas!$A$508:$H$531,5,TRUE))*1.1494</f>
        <v>1935.9803960000002</v>
      </c>
      <c r="K42" s="94">
        <f>(VLOOKUP($M$15,Tablas!$A$508:$H$531,6,TRUE))*1.1494</f>
        <v>1566.816104</v>
      </c>
      <c r="L42" s="94">
        <f>(VLOOKUP($M$15,Tablas!$A$508:$H$531,7,TRUE))*1.1494</f>
        <v>1318.2698480000001</v>
      </c>
      <c r="M42" s="95">
        <f>(VLOOKUP($M$15,Tablas!$A$508:$H$531,8,TRUE))*1.1494</f>
        <v>999.66766199999995</v>
      </c>
    </row>
    <row r="43" spans="1:13" s="50" customFormat="1" ht="20" customHeight="1" x14ac:dyDescent="0.15">
      <c r="A43" s="195"/>
      <c r="B43" s="195"/>
      <c r="C43" s="214"/>
      <c r="D43" s="214"/>
      <c r="E43" s="54"/>
      <c r="F43" s="96" t="s">
        <v>16</v>
      </c>
      <c r="G43" s="56"/>
      <c r="H43" s="56">
        <f>IF($J$15=1,0,(VLOOKUP($M$17,Tablas!$A$508:$H$531,3,TRUE)))</f>
        <v>5061.5</v>
      </c>
      <c r="I43" s="56">
        <f>(IF($J$15=1,0,(VLOOKUP($M$17,Tablas!$A$508:$H$531,4,TRUE))))*1.1494</f>
        <v>4764.4124220000003</v>
      </c>
      <c r="J43" s="56">
        <f>(IF($J$15=1,0,(VLOOKUP($M$17,Tablas!$A$508:$H$531,5,TRUE))))*1.1494</f>
        <v>4079.082672</v>
      </c>
      <c r="K43" s="56">
        <f>(IF($J$15=1,0,(VLOOKUP($M$17,Tablas!$A$508:$H$531,6,TRUE))))*1.1494</f>
        <v>3055.6569119999999</v>
      </c>
      <c r="L43" s="56">
        <f>(IF($J$15=1,0,(VLOOKUP($M$17,Tablas!$A$508:$H$531,7,TRUE))))*1.1494</f>
        <v>2573.1847680000001</v>
      </c>
      <c r="M43" s="97">
        <f>(IF($J$15=1,0,(VLOOKUP($M$17,Tablas!$A$508:$H$531,8,TRUE))))*1.1494</f>
        <v>1934.7620319999999</v>
      </c>
    </row>
    <row r="44" spans="1:13" s="51" customFormat="1" ht="20" customHeight="1" x14ac:dyDescent="0.15">
      <c r="A44" s="195"/>
      <c r="B44" s="195"/>
      <c r="C44" s="207"/>
      <c r="D44" s="207"/>
      <c r="E44" s="54"/>
      <c r="F44" s="96" t="s">
        <v>17</v>
      </c>
      <c r="G44" s="56"/>
      <c r="H44" s="56">
        <f>IF($J$17=0,0,(VLOOKUP($J$17,Tablas!$A$532:$H$534,3,TRUE)))</f>
        <v>2870.48</v>
      </c>
      <c r="I44" s="56">
        <f>(IF($J$17=0,0,(VLOOKUP($J$17,Tablas!$A$532:$H$534,4,TRUE))))*1.1494</f>
        <v>3061.1395499999999</v>
      </c>
      <c r="J44" s="56">
        <f>(IF($J$17=0,0,(VLOOKUP($J$17,Tablas!$A$532:$H$534,5,TRUE))))*1.1494</f>
        <v>1589.9650200000001</v>
      </c>
      <c r="K44" s="56">
        <f>(IF($J$17=0,0,(VLOOKUP($J$17,Tablas!$A$532:$H$534,6,TRUE))))*1.1494</f>
        <v>1438.2787020000001</v>
      </c>
      <c r="L44" s="56">
        <f>(IF($J$17=0,0,(VLOOKUP($J$17,Tablas!$A$532:$H$534,7,TRUE))))*1.1494</f>
        <v>1204.9619960000002</v>
      </c>
      <c r="M44" s="97">
        <f>(IF($J$17=0,0,(VLOOKUP($J$17,Tablas!$A$532:$H$534,8,TRUE))))*1.1494</f>
        <v>894.88835800000004</v>
      </c>
    </row>
    <row r="45" spans="1:13" s="50" customFormat="1" ht="20" customHeight="1" x14ac:dyDescent="0.15">
      <c r="A45" s="195"/>
      <c r="B45" s="195"/>
      <c r="C45" s="207"/>
      <c r="D45" s="207"/>
      <c r="E45" s="41"/>
      <c r="F45" s="96" t="s">
        <v>20</v>
      </c>
      <c r="G45" s="56"/>
      <c r="H45" s="56">
        <f>+IF($I$21=FALSE,0,Tablas!C$535)</f>
        <v>137.06595000000002</v>
      </c>
      <c r="I45" s="56">
        <f>+IF($I$21=FALSE,0,Tablas!D$535)</f>
        <v>137.06595000000002</v>
      </c>
      <c r="J45" s="56">
        <f>+IF($I$21=FALSE,0,Tablas!E$535)</f>
        <v>137.06595000000002</v>
      </c>
      <c r="K45" s="56">
        <f>+IF($I$21=FALSE,0,Tablas!F$535)</f>
        <v>137.06595000000002</v>
      </c>
      <c r="L45" s="56">
        <f>+IF($I$21=FALSE,0,Tablas!G$535)</f>
        <v>137.06595000000002</v>
      </c>
      <c r="M45" s="97">
        <f>+IF($I$21=FALSE,0,Tablas!H$535)</f>
        <v>137.06595000000002</v>
      </c>
    </row>
    <row r="46" spans="1:13" s="50" customFormat="1" ht="20" customHeight="1" x14ac:dyDescent="0.15">
      <c r="A46" s="195"/>
      <c r="B46" s="195"/>
      <c r="C46" s="196"/>
      <c r="D46" s="196"/>
      <c r="E46" s="41"/>
      <c r="F46" s="96" t="s">
        <v>22</v>
      </c>
      <c r="G46" s="56"/>
      <c r="H46" s="56">
        <f>IF($I$23=FALSE,0,Tablas!C$536)</f>
        <v>182.75460000000001</v>
      </c>
      <c r="I46" s="56">
        <f>IF($I$23=FALSE,0,Tablas!D$536)</f>
        <v>182.75460000000001</v>
      </c>
      <c r="J46" s="56">
        <f>IF($I$23=FALSE,0,Tablas!E$536)</f>
        <v>182.75460000000001</v>
      </c>
      <c r="K46" s="56">
        <f>IF($I$23=FALSE,0,Tablas!F$536)</f>
        <v>182.75460000000001</v>
      </c>
      <c r="L46" s="56">
        <f>IF($I$23=FALSE,0,Tablas!G$536)</f>
        <v>182.75460000000001</v>
      </c>
      <c r="M46" s="97">
        <f>IF($I$23=FALSE,0,Tablas!H$536)</f>
        <v>182.75460000000001</v>
      </c>
    </row>
    <row r="47" spans="1:13" s="50" customFormat="1" ht="20" customHeight="1" x14ac:dyDescent="0.15">
      <c r="A47" s="195"/>
      <c r="B47" s="195"/>
      <c r="C47" s="196"/>
      <c r="D47" s="196"/>
      <c r="E47" s="41"/>
      <c r="F47" s="98" t="s">
        <v>19</v>
      </c>
      <c r="G47" s="82"/>
      <c r="H47" s="82">
        <f>SUM(H42:H46)</f>
        <v>10896.500550000001</v>
      </c>
      <c r="I47" s="82">
        <f>(SUM(I42:I46))</f>
        <v>10710.637924000001</v>
      </c>
      <c r="J47" s="82">
        <f>(SUM(J42:J46))</f>
        <v>7924.8486380000013</v>
      </c>
      <c r="K47" s="82">
        <f>(SUM(K42:K46))</f>
        <v>6380.5722679999999</v>
      </c>
      <c r="L47" s="82">
        <f>(SUM(L42:L46))</f>
        <v>5416.2371620000004</v>
      </c>
      <c r="M47" s="99">
        <f>(SUM(M42:M46))</f>
        <v>4149.138602</v>
      </c>
    </row>
    <row r="48" spans="1:13" s="50" customFormat="1" ht="20" customHeight="1" x14ac:dyDescent="0.15">
      <c r="A48" s="195"/>
      <c r="B48" s="195"/>
      <c r="C48" s="196"/>
      <c r="D48" s="196"/>
      <c r="E48" s="41"/>
      <c r="F48" s="96" t="s">
        <v>21</v>
      </c>
      <c r="G48" s="56"/>
      <c r="H48" s="56">
        <v>75</v>
      </c>
      <c r="I48" s="56">
        <v>86</v>
      </c>
      <c r="J48" s="56">
        <v>86</v>
      </c>
      <c r="K48" s="56">
        <v>86</v>
      </c>
      <c r="L48" s="56">
        <v>86</v>
      </c>
      <c r="M48" s="97">
        <v>86</v>
      </c>
    </row>
    <row r="49" spans="1:13" s="50" customFormat="1" ht="20" customHeight="1" x14ac:dyDescent="0.15">
      <c r="A49" s="195"/>
      <c r="B49" s="195"/>
      <c r="C49" s="196"/>
      <c r="D49" s="196"/>
      <c r="E49" s="41"/>
      <c r="F49" s="103" t="s">
        <v>23</v>
      </c>
      <c r="G49" s="85"/>
      <c r="H49" s="85">
        <f t="shared" ref="H49:M49" si="1">SUM(H47:H48)</f>
        <v>10971.500550000001</v>
      </c>
      <c r="I49" s="85">
        <f t="shared" si="1"/>
        <v>10796.637924000001</v>
      </c>
      <c r="J49" s="85">
        <f t="shared" si="1"/>
        <v>8010.8486380000013</v>
      </c>
      <c r="K49" s="85">
        <f t="shared" si="1"/>
        <v>6466.5722679999999</v>
      </c>
      <c r="L49" s="85">
        <f t="shared" si="1"/>
        <v>5502.2371620000004</v>
      </c>
      <c r="M49" s="104">
        <f t="shared" si="1"/>
        <v>4235.138602</v>
      </c>
    </row>
    <row r="50" spans="1:13" s="51" customFormat="1" ht="20" customHeight="1" x14ac:dyDescent="0.15">
      <c r="A50" s="195"/>
      <c r="B50" s="195"/>
      <c r="C50" s="205"/>
      <c r="D50" s="196"/>
      <c r="E50" s="41"/>
      <c r="F50" s="100" t="s">
        <v>24</v>
      </c>
      <c r="G50" s="101"/>
      <c r="H50" s="101" t="e">
        <f>+(H47+#REF!+#REF!)*1</f>
        <v>#REF!</v>
      </c>
      <c r="I50" s="101">
        <f>I47</f>
        <v>10710.637924000001</v>
      </c>
      <c r="J50" s="101">
        <f>J47</f>
        <v>7924.8486380000013</v>
      </c>
      <c r="K50" s="101">
        <f>K47</f>
        <v>6380.5722679999999</v>
      </c>
      <c r="L50" s="101">
        <f>L47</f>
        <v>5416.2371620000004</v>
      </c>
      <c r="M50" s="102">
        <f>M47</f>
        <v>4149.138602</v>
      </c>
    </row>
    <row r="51" spans="1:13" s="50" customFormat="1" ht="20" customHeight="1" x14ac:dyDescent="0.2">
      <c r="A51" s="195"/>
      <c r="B51" s="195"/>
      <c r="C51" s="196"/>
      <c r="D51" s="196"/>
      <c r="E51" s="41"/>
      <c r="F51" s="201" t="s">
        <v>178</v>
      </c>
      <c r="G51" s="201"/>
      <c r="H51" s="201"/>
      <c r="I51" s="201"/>
      <c r="J51" s="201"/>
      <c r="K51" s="201"/>
      <c r="L51" s="201"/>
      <c r="M51" s="201"/>
    </row>
    <row r="52" spans="1:13" s="50" customFormat="1" ht="20" customHeight="1" x14ac:dyDescent="0.2">
      <c r="A52" s="195"/>
      <c r="B52" s="195"/>
      <c r="C52" s="196"/>
      <c r="D52" s="196"/>
      <c r="E52" s="53"/>
      <c r="F52" s="86"/>
      <c r="G52" s="86"/>
      <c r="H52" s="86"/>
      <c r="I52" s="86"/>
      <c r="J52" s="86"/>
      <c r="K52" s="86"/>
      <c r="L52" s="86"/>
      <c r="M52" s="86"/>
    </row>
    <row r="53" spans="1:13" s="50" customFormat="1" ht="20" customHeight="1" x14ac:dyDescent="0.15">
      <c r="A53" s="195"/>
      <c r="B53" s="195"/>
      <c r="C53" s="196"/>
      <c r="D53" s="196"/>
      <c r="E53" s="53"/>
      <c r="F53" s="206" t="s">
        <v>152</v>
      </c>
      <c r="G53" s="206"/>
      <c r="H53" s="206"/>
      <c r="I53" s="206"/>
      <c r="J53" s="206"/>
      <c r="K53" s="206"/>
      <c r="L53" s="206"/>
      <c r="M53" s="206"/>
    </row>
    <row r="54" spans="1:13" s="50" customFormat="1" ht="14" customHeight="1" x14ac:dyDescent="0.15">
      <c r="A54" s="60"/>
      <c r="B54" s="60"/>
      <c r="C54" s="60"/>
      <c r="D54" s="60"/>
      <c r="E54" s="61"/>
      <c r="F54" s="206"/>
      <c r="G54" s="206"/>
      <c r="H54" s="206"/>
      <c r="I54" s="206"/>
      <c r="J54" s="206"/>
      <c r="K54" s="206"/>
      <c r="L54" s="206"/>
      <c r="M54" s="206"/>
    </row>
    <row r="55" spans="1:13" s="51" customFormat="1" ht="20" customHeight="1" x14ac:dyDescent="0.15">
      <c r="A55" s="195"/>
      <c r="B55" s="195"/>
      <c r="C55" s="196"/>
      <c r="D55" s="196"/>
      <c r="E55" s="41"/>
      <c r="F55" s="206"/>
      <c r="G55" s="206"/>
      <c r="H55" s="206"/>
      <c r="I55" s="206"/>
      <c r="J55" s="206"/>
      <c r="K55" s="206"/>
      <c r="L55" s="206"/>
      <c r="M55" s="206"/>
    </row>
    <row r="56" spans="1:13" s="51" customFormat="1" ht="20" customHeight="1" x14ac:dyDescent="0.15">
      <c r="A56" s="204"/>
      <c r="B56" s="204"/>
      <c r="C56" s="207"/>
      <c r="D56" s="207"/>
      <c r="E56" s="42"/>
      <c r="F56" s="23"/>
      <c r="G56" s="23"/>
      <c r="H56" s="23"/>
      <c r="I56" s="23"/>
      <c r="J56" s="23"/>
      <c r="K56" s="23"/>
      <c r="L56" s="23"/>
      <c r="M56" s="23"/>
    </row>
    <row r="57" spans="1:13" ht="20" customHeight="1" x14ac:dyDescent="0.15">
      <c r="A57" s="204"/>
      <c r="B57" s="204"/>
      <c r="C57" s="207"/>
      <c r="D57" s="207"/>
      <c r="E57" s="42"/>
    </row>
  </sheetData>
  <sheetProtection algorithmName="SHA-512" hashValue="JvbAmZ2h/mttfyZ9Mcm2k1mgvIBCWNnEwkn6zbNyalVa2FM3B3oxoa6zUmNflHf9G3ttWLmh7gn6/bj2p0ef5Q==" saltValue="3wTdMFlg3Nyb33omE2OA1Q==" spinCount="100000" sheet="1" objects="1" scenarios="1"/>
  <mergeCells count="78">
    <mergeCell ref="F53:M55"/>
    <mergeCell ref="H11:M11"/>
    <mergeCell ref="H13:M13"/>
    <mergeCell ref="F17:G17"/>
    <mergeCell ref="F16:G16"/>
    <mergeCell ref="F51:M51"/>
    <mergeCell ref="A11:D11"/>
    <mergeCell ref="A17:B18"/>
    <mergeCell ref="A12:B12"/>
    <mergeCell ref="A13:B13"/>
    <mergeCell ref="A14:B14"/>
    <mergeCell ref="A15:B15"/>
    <mergeCell ref="A16:B16"/>
    <mergeCell ref="C12:D12"/>
    <mergeCell ref="C13:D13"/>
    <mergeCell ref="C14:D14"/>
    <mergeCell ref="C15:D15"/>
    <mergeCell ref="C16:D16"/>
    <mergeCell ref="C21:D21"/>
    <mergeCell ref="C22:D22"/>
    <mergeCell ref="C17:D18"/>
    <mergeCell ref="C23:D23"/>
    <mergeCell ref="C33:D33"/>
    <mergeCell ref="C34:D34"/>
    <mergeCell ref="C27:D27"/>
    <mergeCell ref="C24:D24"/>
    <mergeCell ref="C28:D28"/>
    <mergeCell ref="C31:D31"/>
    <mergeCell ref="A21:B21"/>
    <mergeCell ref="A22:B22"/>
    <mergeCell ref="C38:D38"/>
    <mergeCell ref="C36:D36"/>
    <mergeCell ref="C37:D37"/>
    <mergeCell ref="C25:D25"/>
    <mergeCell ref="C26:D26"/>
    <mergeCell ref="C35:D35"/>
    <mergeCell ref="A23:B23"/>
    <mergeCell ref="A32:B32"/>
    <mergeCell ref="C32:D32"/>
    <mergeCell ref="A36:B36"/>
    <mergeCell ref="C29:D29"/>
    <mergeCell ref="A29:B29"/>
    <mergeCell ref="A30:B30"/>
    <mergeCell ref="C30:D30"/>
    <mergeCell ref="A31:B31"/>
    <mergeCell ref="A33:B33"/>
    <mergeCell ref="A34:B35"/>
    <mergeCell ref="A24:B25"/>
    <mergeCell ref="A26:B27"/>
    <mergeCell ref="A28:B28"/>
    <mergeCell ref="C39:D43"/>
    <mergeCell ref="A37:B37"/>
    <mergeCell ref="A38:B38"/>
    <mergeCell ref="A39:B45"/>
    <mergeCell ref="C46:D46"/>
    <mergeCell ref="C44:D45"/>
    <mergeCell ref="A46:B46"/>
    <mergeCell ref="C50:D50"/>
    <mergeCell ref="C52:D52"/>
    <mergeCell ref="C55:D55"/>
    <mergeCell ref="C51:D51"/>
    <mergeCell ref="C53:D53"/>
    <mergeCell ref="F7:M9"/>
    <mergeCell ref="F41:M41"/>
    <mergeCell ref="F31:M31"/>
    <mergeCell ref="C56:D57"/>
    <mergeCell ref="A56:B57"/>
    <mergeCell ref="A52:B52"/>
    <mergeCell ref="A51:B51"/>
    <mergeCell ref="C47:D47"/>
    <mergeCell ref="A50:B50"/>
    <mergeCell ref="A55:B55"/>
    <mergeCell ref="A53:B53"/>
    <mergeCell ref="A47:B47"/>
    <mergeCell ref="A48:B48"/>
    <mergeCell ref="A49:B49"/>
    <mergeCell ref="C49:D49"/>
    <mergeCell ref="C48:D48"/>
  </mergeCells>
  <phoneticPr fontId="5" type="noConversion"/>
  <conditionalFormatting sqref="J15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5 M17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5" fitToHeight="3" orientation="portrait" horizontalDpi="300" verticalDpi="300" r:id="rId1"/>
  <headerFooter alignWithMargins="0"/>
  <rowBreaks count="1" manualBreakCount="1">
    <brk id="52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4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20</xdr:row>
                    <xdr:rowOff>63500</xdr:rowOff>
                  </from>
                  <to>
                    <xdr:col>9</xdr:col>
                    <xdr:colOff>1079500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5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22</xdr:row>
                    <xdr:rowOff>63500</xdr:rowOff>
                  </from>
                  <to>
                    <xdr:col>9</xdr:col>
                    <xdr:colOff>1079500</xdr:colOff>
                    <xdr:row>23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INGRESO DE DATOS</vt:lpstr>
      <vt:lpstr>Diamond (Mundial)</vt:lpstr>
      <vt:lpstr>Diamond (LA)</vt:lpstr>
      <vt:lpstr>Complete (Mundial)</vt:lpstr>
      <vt:lpstr>Complete (LA)</vt:lpstr>
      <vt:lpstr>Advantage (LA)</vt:lpstr>
      <vt:lpstr>Advantage (Mundial)</vt:lpstr>
      <vt:lpstr>Secure</vt:lpstr>
      <vt:lpstr>Essential</vt:lpstr>
      <vt:lpstr>Critical</vt:lpstr>
      <vt:lpstr>Resumen tarifas anuales</vt:lpstr>
      <vt:lpstr>Tablas</vt:lpstr>
      <vt:lpstr>'Advantage (LA)'!Print_Area</vt:lpstr>
      <vt:lpstr>'Advantage (Mundial)'!Print_Area</vt:lpstr>
      <vt:lpstr>'Complete (LA)'!Print_Area</vt:lpstr>
      <vt:lpstr>'Complete (Mundial)'!Print_Area</vt:lpstr>
      <vt:lpstr>Critical!Print_Area</vt:lpstr>
      <vt:lpstr>'Diamond (LA)'!Print_Area</vt:lpstr>
      <vt:lpstr>'Diamond (Mundial)'!Print_Area</vt:lpstr>
      <vt:lpstr>Essential!Print_Area</vt:lpstr>
      <vt:lpstr>'Resumen tarifas anuales'!Print_Area</vt:lpstr>
      <vt:lpstr>Secure!Print_Area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Marketing-LuisPacheco</cp:lastModifiedBy>
  <cp:lastPrinted>2022-12-07T11:18:16Z</cp:lastPrinted>
  <dcterms:created xsi:type="dcterms:W3CDTF">2005-02-05T20:47:31Z</dcterms:created>
  <dcterms:modified xsi:type="dcterms:W3CDTF">2023-07-31T18:51:29Z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2022-11-28T17:05:20Z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9817a3a0-bff8-40a9-a360-65a6a5675cfe</vt:lpwstr>
  </property>
  <property fmtid="{D5CDD505-2E9C-101B-9397-08002B2CF9AE}" pid="8" name="MSIP_Label_93e25554-eeb6-41c4-9f5c-5947e7b79532_ContentBits">
    <vt:lpwstr>0</vt:lpwstr>
  </property>
</Properties>
</file>