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08" codeName="{6BE1CDB9-6C1C-A5B6-3FC1-E231EC3C600E}"/>
  <workbookPr codeName="ThisWorkbook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mavh/Desktop/"/>
    </mc:Choice>
  </mc:AlternateContent>
  <xr:revisionPtr revIDLastSave="0" documentId="13_ncr:1_{0898AB63-28BA-B549-B249-46119D6DCD07}" xr6:coauthVersionLast="45" xr6:coauthVersionMax="46" xr10:uidLastSave="{00000000-0000-0000-0000-000000000000}"/>
  <bookViews>
    <workbookView xWindow="580" yWindow="460" windowWidth="28220" windowHeight="17540" tabRatio="746" firstSheet="1" activeTab="6" xr2:uid="{00000000-000D-0000-FFFF-FFFF00000000}"/>
  </bookViews>
  <sheets>
    <sheet name="INGRESO DE DATOS" sheetId="6" r:id="rId1"/>
    <sheet name="Tablas" sheetId="4" state="hidden" r:id="rId2"/>
    <sheet name="Global Major Medical Health Pla" sheetId="19" r:id="rId3"/>
    <sheet name="Global Select Health Plan" sheetId="20" r:id="rId4"/>
    <sheet name="Global Premier Health Plan" sheetId="16" r:id="rId5"/>
    <sheet name="Global Elite Health Plan" sheetId="17" r:id="rId6"/>
    <sheet name="Global Ultimate Health Plan" sheetId="22" r:id="rId7"/>
    <sheet name="Resumen tarifas" sheetId="15" r:id="rId8"/>
  </sheets>
  <functionGroups builtInGroupCount="19"/>
  <externalReferences>
    <externalReference r:id="rId9"/>
  </externalReferences>
  <definedNames>
    <definedName name="_xlnm.Print_Area" localSheetId="5">'Global Elite Health Plan'!$A$1:$Q$75</definedName>
    <definedName name="_xlnm.Print_Area" localSheetId="2">'Global Major Medical Health Pla'!$A$1:$O$79</definedName>
    <definedName name="_xlnm.Print_Area" localSheetId="4">'Global Premier Health Plan'!$A$1:$R$86</definedName>
    <definedName name="_xlnm.Print_Area" localSheetId="3">'Global Select Health Plan'!$A$1:$O$83</definedName>
    <definedName name="_xlnm.Print_Area" localSheetId="6">'Global Ultimate Health Plan'!$A$1:$P$68</definedName>
    <definedName name="_xlnm.Print_Area" localSheetId="7">'Resumen tarifas'!$A$1:$H$120</definedName>
  </definedNames>
  <calcPr calcId="191028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4" i="22" l="1"/>
  <c r="G26" i="22"/>
  <c r="D26" i="22"/>
  <c r="G24" i="22"/>
  <c r="C22" i="22"/>
  <c r="C20" i="22"/>
  <c r="P27" i="22" l="1"/>
  <c r="O36" i="22"/>
  <c r="O34" i="22"/>
  <c r="N56" i="22"/>
  <c r="N34" i="22"/>
  <c r="P25" i="22"/>
  <c r="P45" i="22"/>
  <c r="O25" i="22"/>
  <c r="P56" i="22"/>
  <c r="O45" i="22"/>
  <c r="N25" i="22"/>
  <c r="O56" i="22"/>
  <c r="N45" i="22"/>
  <c r="P34" i="22"/>
  <c r="H24" i="22"/>
  <c r="N26" i="22" s="1"/>
  <c r="O57" i="22"/>
  <c r="N35" i="22"/>
  <c r="P57" i="22"/>
  <c r="O35" i="22"/>
  <c r="P35" i="22"/>
  <c r="N57" i="22"/>
  <c r="P58" i="22"/>
  <c r="O47" i="22"/>
  <c r="N58" i="22"/>
  <c r="N36" i="22"/>
  <c r="P47" i="22"/>
  <c r="O58" i="22"/>
  <c r="P36" i="22"/>
  <c r="N47" i="22"/>
  <c r="N27" i="22"/>
  <c r="O27" i="22"/>
  <c r="P26" i="22" l="1"/>
  <c r="N37" i="22"/>
  <c r="N41" i="22" s="1"/>
  <c r="O26" i="22"/>
  <c r="O37" i="22"/>
  <c r="P37" i="22"/>
  <c r="N39" i="22"/>
  <c r="N40" i="22" s="1"/>
  <c r="P59" i="22"/>
  <c r="N46" i="22"/>
  <c r="N48" i="22" s="1"/>
  <c r="N28" i="22"/>
  <c r="P46" i="22"/>
  <c r="O46" i="22"/>
  <c r="N42" i="22" l="1"/>
  <c r="N50" i="22"/>
  <c r="N52" i="22" s="1"/>
  <c r="N30" i="22"/>
  <c r="N31" i="22" s="1"/>
  <c r="E29" i="22"/>
  <c r="N51" i="22" l="1"/>
  <c r="O28" i="22" l="1"/>
  <c r="O30" i="22" s="1"/>
  <c r="O31" i="22" s="1"/>
  <c r="D46" i="15" s="1"/>
  <c r="C46" i="15"/>
  <c r="P28" i="22"/>
  <c r="D32" i="17"/>
  <c r="M53" i="17" s="1"/>
  <c r="D30" i="17"/>
  <c r="G32" i="17"/>
  <c r="G30" i="17"/>
  <c r="D42" i="16"/>
  <c r="D40" i="16"/>
  <c r="G42" i="16"/>
  <c r="G40" i="16"/>
  <c r="G38" i="20"/>
  <c r="M47" i="20" s="1"/>
  <c r="C38" i="20"/>
  <c r="G40" i="20"/>
  <c r="C40" i="20"/>
  <c r="C42" i="20"/>
  <c r="C35" i="20"/>
  <c r="C33" i="20"/>
  <c r="E39" i="19"/>
  <c r="I37" i="19"/>
  <c r="F37" i="19"/>
  <c r="N38" i="19" s="1"/>
  <c r="I35" i="19"/>
  <c r="F35" i="19"/>
  <c r="C33" i="19"/>
  <c r="C31" i="19"/>
  <c r="F34" i="17"/>
  <c r="C26" i="15"/>
  <c r="G26" i="15"/>
  <c r="C28" i="17"/>
  <c r="C26" i="17"/>
  <c r="E44" i="16"/>
  <c r="C38" i="16"/>
  <c r="C36" i="16"/>
  <c r="C19" i="15"/>
  <c r="C21" i="15"/>
  <c r="G23" i="15"/>
  <c r="E29" i="15"/>
  <c r="M48" i="20" l="1"/>
  <c r="H38" i="20"/>
  <c r="M39" i="20" s="1"/>
  <c r="M40" i="20"/>
  <c r="M49" i="20"/>
  <c r="P43" i="16"/>
  <c r="N63" i="16"/>
  <c r="N37" i="19"/>
  <c r="I30" i="17"/>
  <c r="N32" i="17" s="1"/>
  <c r="N41" i="17"/>
  <c r="N62" i="16"/>
  <c r="Q62" i="16"/>
  <c r="O62" i="16"/>
  <c r="I40" i="16"/>
  <c r="N42" i="16" s="1"/>
  <c r="P62" i="16"/>
  <c r="M38" i="20"/>
  <c r="O38" i="20"/>
  <c r="N38" i="20"/>
  <c r="Q41" i="16"/>
  <c r="N61" i="16"/>
  <c r="P41" i="16"/>
  <c r="O41" i="16"/>
  <c r="N41" i="16"/>
  <c r="M51" i="17"/>
  <c r="O31" i="17"/>
  <c r="N31" i="17"/>
  <c r="Q31" i="17"/>
  <c r="M31" i="17"/>
  <c r="P31" i="17"/>
  <c r="N36" i="19"/>
  <c r="M36" i="19"/>
  <c r="M52" i="17"/>
  <c r="M54" i="17" s="1"/>
  <c r="M58" i="17" s="1"/>
  <c r="N33" i="17"/>
  <c r="M33" i="17"/>
  <c r="O33" i="17"/>
  <c r="P33" i="17"/>
  <c r="N43" i="16"/>
  <c r="M67" i="19"/>
  <c r="P74" i="16"/>
  <c r="Q64" i="17"/>
  <c r="O70" i="20"/>
  <c r="P64" i="17"/>
  <c r="N70" i="20"/>
  <c r="Q72" i="16"/>
  <c r="M69" i="20"/>
  <c r="O71" i="20"/>
  <c r="N45" i="19"/>
  <c r="N47" i="19"/>
  <c r="M47" i="19"/>
  <c r="N49" i="20"/>
  <c r="Q52" i="16"/>
  <c r="P52" i="16"/>
  <c r="N48" i="20"/>
  <c r="N52" i="16"/>
  <c r="N42" i="17"/>
  <c r="M41" i="17"/>
  <c r="Q50" i="16"/>
  <c r="M42" i="17"/>
  <c r="O49" i="20"/>
  <c r="O50" i="16"/>
  <c r="O47" i="20"/>
  <c r="O42" i="17"/>
  <c r="O52" i="16"/>
  <c r="N40" i="17"/>
  <c r="N58" i="19"/>
  <c r="M58" i="19"/>
  <c r="N56" i="19"/>
  <c r="M56" i="19"/>
  <c r="O60" i="20"/>
  <c r="N58" i="20"/>
  <c r="N53" i="17"/>
  <c r="N60" i="20"/>
  <c r="O63" i="16"/>
  <c r="P53" i="17"/>
  <c r="O53" i="17"/>
  <c r="M60" i="20"/>
  <c r="O58" i="20"/>
  <c r="Q52" i="17"/>
  <c r="M59" i="20"/>
  <c r="O51" i="17"/>
  <c r="Q53" i="17"/>
  <c r="N52" i="17"/>
  <c r="O43" i="16"/>
  <c r="P30" i="22"/>
  <c r="P31" i="22" s="1"/>
  <c r="E46" i="15" s="1"/>
  <c r="M38" i="19"/>
  <c r="N40" i="20"/>
  <c r="O40" i="20"/>
  <c r="M58" i="20"/>
  <c r="O74" i="16"/>
  <c r="N51" i="16"/>
  <c r="Q63" i="17"/>
  <c r="Q33" i="17"/>
  <c r="O48" i="20"/>
  <c r="Q43" i="16"/>
  <c r="Q41" i="17"/>
  <c r="M50" i="20" l="1"/>
  <c r="M61" i="20"/>
  <c r="M65" i="20" s="1"/>
  <c r="N39" i="20"/>
  <c r="N41" i="20" s="1"/>
  <c r="N43" i="20" s="1"/>
  <c r="N44" i="20" s="1"/>
  <c r="D88" i="15" s="1"/>
  <c r="M54" i="20"/>
  <c r="M52" i="20"/>
  <c r="M53" i="20" s="1"/>
  <c r="O39" i="20"/>
  <c r="O41" i="20" s="1"/>
  <c r="O43" i="20" s="1"/>
  <c r="O44" i="20" s="1"/>
  <c r="E88" i="15" s="1"/>
  <c r="M41" i="20"/>
  <c r="Q32" i="17"/>
  <c r="Q34" i="17" s="1"/>
  <c r="Q36" i="17" s="1"/>
  <c r="Q37" i="17" s="1"/>
  <c r="G61" i="15" s="1"/>
  <c r="N64" i="16"/>
  <c r="N66" i="16" s="1"/>
  <c r="N67" i="16" s="1"/>
  <c r="O42" i="16"/>
  <c r="P32" i="17"/>
  <c r="P34" i="17" s="1"/>
  <c r="P36" i="17" s="1"/>
  <c r="P37" i="17" s="1"/>
  <c r="Q42" i="16"/>
  <c r="Q44" i="16" s="1"/>
  <c r="N34" i="17"/>
  <c r="N36" i="17" s="1"/>
  <c r="N37" i="17" s="1"/>
  <c r="D61" i="15" s="1"/>
  <c r="P42" i="16"/>
  <c r="P44" i="16" s="1"/>
  <c r="M32" i="17"/>
  <c r="M34" i="17" s="1"/>
  <c r="M36" i="17" s="1"/>
  <c r="M37" i="19"/>
  <c r="M39" i="19" s="1"/>
  <c r="O32" i="17"/>
  <c r="O34" i="17" s="1"/>
  <c r="O36" i="17" s="1"/>
  <c r="O37" i="17" s="1"/>
  <c r="M63" i="20"/>
  <c r="M64" i="20" s="1"/>
  <c r="O50" i="20"/>
  <c r="O54" i="20" s="1"/>
  <c r="M56" i="17"/>
  <c r="M57" i="17" s="1"/>
  <c r="M59" i="17" s="1"/>
  <c r="M57" i="19"/>
  <c r="M59" i="19" s="1"/>
  <c r="P63" i="16"/>
  <c r="N59" i="20"/>
  <c r="N61" i="20" s="1"/>
  <c r="N65" i="20" s="1"/>
  <c r="N47" i="20"/>
  <c r="N50" i="20" s="1"/>
  <c r="Q51" i="16"/>
  <c r="Q53" i="16" s="1"/>
  <c r="Q42" i="17"/>
  <c r="O40" i="17"/>
  <c r="M68" i="19"/>
  <c r="N43" i="17"/>
  <c r="O41" i="17"/>
  <c r="M70" i="20"/>
  <c r="N46" i="19"/>
  <c r="N48" i="19" s="1"/>
  <c r="N57" i="19"/>
  <c r="N59" i="19" s="1"/>
  <c r="N63" i="19" s="1"/>
  <c r="O61" i="16"/>
  <c r="O64" i="16" s="1"/>
  <c r="P52" i="17"/>
  <c r="M46" i="19"/>
  <c r="N44" i="16"/>
  <c r="Q51" i="17"/>
  <c r="Q54" i="17" s="1"/>
  <c r="N50" i="16"/>
  <c r="N53" i="16" s="1"/>
  <c r="N57" i="16" s="1"/>
  <c r="M40" i="17"/>
  <c r="M43" i="17" s="1"/>
  <c r="Q40" i="17"/>
  <c r="P50" i="16"/>
  <c r="O44" i="16"/>
  <c r="O51" i="16"/>
  <c r="O53" i="16" s="1"/>
  <c r="P62" i="17"/>
  <c r="Q61" i="16"/>
  <c r="P51" i="17"/>
  <c r="O59" i="20"/>
  <c r="O61" i="20" s="1"/>
  <c r="O65" i="20" s="1"/>
  <c r="O52" i="17"/>
  <c r="O54" i="17" s="1"/>
  <c r="P42" i="17"/>
  <c r="N51" i="17"/>
  <c r="N54" i="17" s="1"/>
  <c r="P41" i="17"/>
  <c r="M45" i="19"/>
  <c r="P40" i="17"/>
  <c r="P51" i="16"/>
  <c r="P61" i="16"/>
  <c r="P63" i="17"/>
  <c r="M64" i="17"/>
  <c r="M63" i="17"/>
  <c r="O63" i="17"/>
  <c r="N69" i="20"/>
  <c r="O69" i="20"/>
  <c r="O72" i="20" s="1"/>
  <c r="O76" i="20" s="1"/>
  <c r="Q63" i="16"/>
  <c r="O72" i="16"/>
  <c r="N69" i="19"/>
  <c r="M71" i="20"/>
  <c r="P72" i="16"/>
  <c r="N71" i="20"/>
  <c r="O73" i="16"/>
  <c r="P73" i="16"/>
  <c r="N67" i="19"/>
  <c r="N72" i="16"/>
  <c r="N74" i="16"/>
  <c r="N73" i="16"/>
  <c r="Q73" i="16"/>
  <c r="N62" i="17"/>
  <c r="Q62" i="17"/>
  <c r="Q65" i="17" s="1"/>
  <c r="N68" i="19"/>
  <c r="Q74" i="16"/>
  <c r="N63" i="17"/>
  <c r="M62" i="17"/>
  <c r="O62" i="17"/>
  <c r="N64" i="17"/>
  <c r="O64" i="17"/>
  <c r="M69" i="19"/>
  <c r="N39" i="19"/>
  <c r="N41" i="19" s="1"/>
  <c r="N42" i="19" s="1"/>
  <c r="D101" i="15" s="1"/>
  <c r="N54" i="20" l="1"/>
  <c r="N50" i="19"/>
  <c r="N51" i="19" s="1"/>
  <c r="N52" i="19"/>
  <c r="Q43" i="17"/>
  <c r="Q45" i="17" s="1"/>
  <c r="Q46" i="17" s="1"/>
  <c r="N68" i="16"/>
  <c r="N69" i="16" s="1"/>
  <c r="M37" i="17"/>
  <c r="C61" i="15" s="1"/>
  <c r="M43" i="20"/>
  <c r="M44" i="20" s="1"/>
  <c r="C88" i="15" s="1"/>
  <c r="M48" i="19"/>
  <c r="M72" i="20"/>
  <c r="M74" i="20" s="1"/>
  <c r="M75" i="20" s="1"/>
  <c r="M47" i="17"/>
  <c r="N55" i="16"/>
  <c r="N56" i="16" s="1"/>
  <c r="N58" i="16" s="1"/>
  <c r="M65" i="17"/>
  <c r="M69" i="17" s="1"/>
  <c r="M63" i="19"/>
  <c r="N61" i="19"/>
  <c r="N62" i="19" s="1"/>
  <c r="N64" i="19" s="1"/>
  <c r="D105" i="15" s="1"/>
  <c r="M61" i="19"/>
  <c r="M62" i="19" s="1"/>
  <c r="N72" i="20"/>
  <c r="O74" i="20"/>
  <c r="O75" i="20" s="1"/>
  <c r="O63" i="20"/>
  <c r="O64" i="20" s="1"/>
  <c r="N63" i="20"/>
  <c r="N64" i="20" s="1"/>
  <c r="P64" i="16"/>
  <c r="P68" i="16" s="1"/>
  <c r="Q64" i="16"/>
  <c r="Q66" i="16" s="1"/>
  <c r="Q67" i="16" s="1"/>
  <c r="O75" i="16"/>
  <c r="O79" i="16" s="1"/>
  <c r="Q75" i="16"/>
  <c r="Q79" i="16" s="1"/>
  <c r="N52" i="20"/>
  <c r="N53" i="20" s="1"/>
  <c r="O52" i="20"/>
  <c r="O53" i="20" s="1"/>
  <c r="O55" i="20" s="1"/>
  <c r="N75" i="16"/>
  <c r="P75" i="16"/>
  <c r="O68" i="16"/>
  <c r="O66" i="16"/>
  <c r="O67" i="16" s="1"/>
  <c r="Q57" i="16"/>
  <c r="Q55" i="16"/>
  <c r="Q56" i="16" s="1"/>
  <c r="O55" i="16"/>
  <c r="O56" i="16" s="1"/>
  <c r="O57" i="16"/>
  <c r="P53" i="16"/>
  <c r="Q46" i="16"/>
  <c r="Q47" i="16" s="1"/>
  <c r="F74" i="15" s="1"/>
  <c r="P46" i="16"/>
  <c r="P47" i="16" s="1"/>
  <c r="E74" i="15" s="1"/>
  <c r="O46" i="16"/>
  <c r="O47" i="16" s="1"/>
  <c r="D74" i="15" s="1"/>
  <c r="N46" i="16"/>
  <c r="N47" i="16" s="1"/>
  <c r="C74" i="15" s="1"/>
  <c r="O56" i="17"/>
  <c r="O57" i="17" s="1"/>
  <c r="O58" i="17"/>
  <c r="N58" i="17"/>
  <c r="N56" i="17"/>
  <c r="N57" i="17" s="1"/>
  <c r="Q58" i="17"/>
  <c r="Q56" i="17"/>
  <c r="Q57" i="17" s="1"/>
  <c r="N45" i="17"/>
  <c r="N46" i="17" s="1"/>
  <c r="N47" i="17"/>
  <c r="M45" i="17"/>
  <c r="M46" i="17" s="1"/>
  <c r="O43" i="17"/>
  <c r="P43" i="17"/>
  <c r="P54" i="17"/>
  <c r="N65" i="17"/>
  <c r="N69" i="17" s="1"/>
  <c r="P65" i="17"/>
  <c r="Q67" i="17"/>
  <c r="Q68" i="17" s="1"/>
  <c r="Q69" i="17"/>
  <c r="O65" i="17"/>
  <c r="E61" i="15"/>
  <c r="M70" i="19"/>
  <c r="F61" i="15"/>
  <c r="P48" i="22"/>
  <c r="P50" i="22" s="1"/>
  <c r="P51" i="22" s="1"/>
  <c r="N59" i="22"/>
  <c r="O48" i="22"/>
  <c r="O50" i="22" s="1"/>
  <c r="O51" i="22" s="1"/>
  <c r="O59" i="22"/>
  <c r="O61" i="22" s="1"/>
  <c r="O63" i="22" s="1"/>
  <c r="N70" i="19"/>
  <c r="M41" i="19"/>
  <c r="M42" i="19" s="1"/>
  <c r="C101" i="15" s="1"/>
  <c r="M66" i="20"/>
  <c r="C92" i="15" s="1"/>
  <c r="Q47" i="17" l="1"/>
  <c r="M67" i="17"/>
  <c r="M68" i="17" s="1"/>
  <c r="M70" i="17" s="1"/>
  <c r="N55" i="20"/>
  <c r="D90" i="15" s="1"/>
  <c r="P39" i="22"/>
  <c r="P40" i="22" s="1"/>
  <c r="P41" i="22"/>
  <c r="O39" i="22"/>
  <c r="O40" i="22" s="1"/>
  <c r="O41" i="22"/>
  <c r="N53" i="19"/>
  <c r="D103" i="15" s="1"/>
  <c r="M52" i="19"/>
  <c r="M50" i="19"/>
  <c r="M51" i="19" s="1"/>
  <c r="M53" i="19" s="1"/>
  <c r="C103" i="15" s="1"/>
  <c r="O77" i="16"/>
  <c r="O78" i="16" s="1"/>
  <c r="M55" i="20"/>
  <c r="N67" i="17"/>
  <c r="N68" i="17" s="1"/>
  <c r="N70" i="17" s="1"/>
  <c r="D67" i="15" s="1"/>
  <c r="M76" i="20"/>
  <c r="M77" i="20" s="1"/>
  <c r="C94" i="15" s="1"/>
  <c r="M48" i="17"/>
  <c r="C63" i="15" s="1"/>
  <c r="P66" i="16"/>
  <c r="P67" i="16" s="1"/>
  <c r="P69" i="16" s="1"/>
  <c r="E78" i="15" s="1"/>
  <c r="N66" i="20"/>
  <c r="D92" i="15" s="1"/>
  <c r="N74" i="19"/>
  <c r="N72" i="19"/>
  <c r="N73" i="19" s="1"/>
  <c r="M74" i="19"/>
  <c r="M72" i="19"/>
  <c r="M73" i="19" s="1"/>
  <c r="N74" i="20"/>
  <c r="N75" i="20" s="1"/>
  <c r="N76" i="20"/>
  <c r="N79" i="16"/>
  <c r="N77" i="16"/>
  <c r="N78" i="16" s="1"/>
  <c r="M64" i="19"/>
  <c r="C105" i="15" s="1"/>
  <c r="E90" i="15"/>
  <c r="Q68" i="16"/>
  <c r="Q69" i="16" s="1"/>
  <c r="F78" i="15" s="1"/>
  <c r="Q77" i="16"/>
  <c r="Q78" i="16" s="1"/>
  <c r="P79" i="16"/>
  <c r="P77" i="16"/>
  <c r="P78" i="16" s="1"/>
  <c r="O69" i="16"/>
  <c r="D78" i="15" s="1"/>
  <c r="O58" i="16"/>
  <c r="D76" i="15" s="1"/>
  <c r="P55" i="16"/>
  <c r="P56" i="16" s="1"/>
  <c r="P57" i="16"/>
  <c r="P56" i="17"/>
  <c r="P57" i="17" s="1"/>
  <c r="P58" i="17"/>
  <c r="P45" i="17"/>
  <c r="P46" i="17" s="1"/>
  <c r="P47" i="17"/>
  <c r="O47" i="17"/>
  <c r="O45" i="17"/>
  <c r="O46" i="17" s="1"/>
  <c r="C65" i="15"/>
  <c r="Q59" i="17"/>
  <c r="G65" i="15" s="1"/>
  <c r="N59" i="17"/>
  <c r="D65" i="15" s="1"/>
  <c r="O59" i="17"/>
  <c r="E65" i="15" s="1"/>
  <c r="O69" i="17"/>
  <c r="O67" i="17"/>
  <c r="O68" i="17" s="1"/>
  <c r="P67" i="17"/>
  <c r="P68" i="17" s="1"/>
  <c r="P69" i="17"/>
  <c r="N61" i="22"/>
  <c r="N63" i="22" s="1"/>
  <c r="N48" i="17"/>
  <c r="D63" i="15" s="1"/>
  <c r="P61" i="22"/>
  <c r="P62" i="22" s="1"/>
  <c r="P52" i="22"/>
  <c r="P53" i="22" s="1"/>
  <c r="E50" i="15" s="1"/>
  <c r="O62" i="22"/>
  <c r="O64" i="22" s="1"/>
  <c r="D52" i="15" s="1"/>
  <c r="O52" i="22"/>
  <c r="O53" i="22" s="1"/>
  <c r="D50" i="15" s="1"/>
  <c r="O77" i="20"/>
  <c r="E94" i="15" s="1"/>
  <c r="O80" i="16"/>
  <c r="D80" i="15" s="1"/>
  <c r="C76" i="15"/>
  <c r="O66" i="20"/>
  <c r="E92" i="15" s="1"/>
  <c r="Q58" i="16"/>
  <c r="F76" i="15" s="1"/>
  <c r="O42" i="22" l="1"/>
  <c r="D48" i="15" s="1"/>
  <c r="P42" i="22"/>
  <c r="E48" i="15" s="1"/>
  <c r="N77" i="20"/>
  <c r="D94" i="15" s="1"/>
  <c r="C90" i="15"/>
  <c r="N62" i="22"/>
  <c r="N64" i="22" s="1"/>
  <c r="C52" i="15" s="1"/>
  <c r="N80" i="16"/>
  <c r="C80" i="15" s="1"/>
  <c r="N75" i="19"/>
  <c r="D107" i="15" s="1"/>
  <c r="P59" i="17"/>
  <c r="F65" i="15" s="1"/>
  <c r="P80" i="16"/>
  <c r="E80" i="15" s="1"/>
  <c r="P58" i="16"/>
  <c r="E76" i="15" s="1"/>
  <c r="P48" i="17"/>
  <c r="F63" i="15" s="1"/>
  <c r="O48" i="17"/>
  <c r="E63" i="15" s="1"/>
  <c r="C67" i="15"/>
  <c r="P70" i="17"/>
  <c r="F67" i="15" s="1"/>
  <c r="O70" i="17"/>
  <c r="E67" i="15" s="1"/>
  <c r="C78" i="15"/>
  <c r="N53" i="22"/>
  <c r="C50" i="15" s="1"/>
  <c r="Q48" i="17"/>
  <c r="G63" i="15" s="1"/>
  <c r="M75" i="19"/>
  <c r="C107" i="15" s="1"/>
  <c r="P63" i="22"/>
  <c r="P64" i="22" s="1"/>
  <c r="E52" i="15" s="1"/>
  <c r="Q80" i="16"/>
  <c r="F80" i="15" s="1"/>
  <c r="C48" i="15"/>
  <c r="Q70" i="17"/>
  <c r="G67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</commentList>
</comments>
</file>

<file path=xl/sharedStrings.xml><?xml version="1.0" encoding="utf-8"?>
<sst xmlns="http://schemas.openxmlformats.org/spreadsheetml/2006/main" count="631" uniqueCount="96">
  <si>
    <t xml:space="preserve"> </t>
  </si>
  <si>
    <t>Cotización de Seguro Médico - Bupa Global Health Plans</t>
  </si>
  <si>
    <t>1. INGRESE LOS DATOS DEL PROPUESTO ASEGURADO :</t>
  </si>
  <si>
    <t>Nombre del asegurado titular :</t>
  </si>
  <si>
    <t>Nombre del Cliente</t>
  </si>
  <si>
    <t xml:space="preserve">Número de adultos en la póliza : </t>
  </si>
  <si>
    <t>Número de hijos en la póliza :</t>
  </si>
  <si>
    <t xml:space="preserve"> Edad del asegurado titular :</t>
  </si>
  <si>
    <t>Edad del (de la) cónyuge :</t>
  </si>
  <si>
    <t>2. INGRESE EL NOMBRE DE LA AGENCIA ASESORA :</t>
  </si>
  <si>
    <t>Agencia / Agente :</t>
  </si>
  <si>
    <t>Nombre del Agente</t>
  </si>
  <si>
    <t>3. ESCOJA EL PRODUCTO PARA VISUALIZAR LA COTIZACION RESPECTIVA :</t>
  </si>
  <si>
    <t>BUPA GLOBAL ELITE</t>
  </si>
  <si>
    <t>FACTOR MENSUAL:</t>
  </si>
  <si>
    <t>TARIFAS ANUALES</t>
  </si>
  <si>
    <t>FACTOR TRIMESTRAL:</t>
  </si>
  <si>
    <t>EDAD</t>
  </si>
  <si>
    <t>FACTOR SEMIANUAL:</t>
  </si>
  <si>
    <t xml:space="preserve">THIS COLUMN IS FOR THE 5% DISCOUNT </t>
  </si>
  <si>
    <t>tre</t>
  </si>
  <si>
    <t>sum usa</t>
  </si>
  <si>
    <t>recargos</t>
  </si>
  <si>
    <t>cotizador</t>
  </si>
  <si>
    <t>o más</t>
  </si>
  <si>
    <t>Hijo</t>
  </si>
  <si>
    <t>Hijos</t>
  </si>
  <si>
    <t>Hijos o más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</si>
  <si>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</si>
  <si>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</si>
  <si>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</si>
  <si>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</si>
  <si>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</si>
  <si>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TARIFAS SEMESTRALES</t>
  </si>
  <si>
    <t>TARIFAS TRIMESTRALES</t>
  </si>
  <si>
    <t>BUPA GLOBAL MAJOR MEDICAL</t>
  </si>
  <si>
    <t>BUPA GLOBAL MAJOR MEDICAL - MENSUALES</t>
  </si>
  <si>
    <t>BUPA GLOBAL ULTIMATE</t>
  </si>
  <si>
    <t>BUPA GLOBAL ULTIMATE - MENSUALES</t>
  </si>
  <si>
    <t xml:space="preserve">SEMI </t>
  </si>
  <si>
    <t>TOTAL PRIMA NETA :</t>
  </si>
  <si>
    <t>Costo administrativo anual :</t>
  </si>
  <si>
    <t>IVA (16%) :</t>
  </si>
  <si>
    <t xml:space="preserve">ORIGINAL </t>
  </si>
  <si>
    <t xml:space="preserve">USD </t>
  </si>
  <si>
    <t xml:space="preserve">OWNER </t>
  </si>
  <si>
    <t>ACTUARIA</t>
  </si>
  <si>
    <t xml:space="preserve">por adul to </t>
  </si>
  <si>
    <t>USA - 1</t>
  </si>
  <si>
    <t>SUM OW-USA</t>
  </si>
  <si>
    <t xml:space="preserve">recargo </t>
  </si>
  <si>
    <t xml:space="preserve">GASTO </t>
  </si>
  <si>
    <t>SUM</t>
  </si>
  <si>
    <t>IVA</t>
  </si>
  <si>
    <t>1ER INVOICE</t>
  </si>
  <si>
    <t xml:space="preserve">original </t>
  </si>
  <si>
    <t>usa</t>
  </si>
  <si>
    <t>USAMED</t>
  </si>
  <si>
    <t>Deducibles</t>
  </si>
  <si>
    <t>PLAN 1</t>
  </si>
  <si>
    <t>PLAN 2</t>
  </si>
  <si>
    <t>Dentro del país de residencia</t>
  </si>
  <si>
    <t>Fuera del país de residencia</t>
  </si>
  <si>
    <t xml:space="preserve">TARIFAS ANUALES </t>
  </si>
  <si>
    <t>Prima del asegurado titular :</t>
  </si>
  <si>
    <t>Prima del (de la) cónyuge:</t>
  </si>
  <si>
    <t>Prima del (de los) Hijo (s) :</t>
  </si>
  <si>
    <t>FECHA DE COTIZACION :</t>
  </si>
  <si>
    <t>GRAN TOTAL ANUAL :</t>
  </si>
  <si>
    <t xml:space="preserve">TARIFAS SEMESTRALES </t>
  </si>
  <si>
    <t>TOTAL  primera cuota :</t>
  </si>
  <si>
    <t>Valor segunda cuota :</t>
  </si>
  <si>
    <t xml:space="preserve">TARIFAS TRIMESTRALES </t>
  </si>
  <si>
    <t>TOTAL  primera  cuota :</t>
  </si>
  <si>
    <t>Valor cuota trimestral 2 a 4:</t>
  </si>
  <si>
    <t xml:space="preserve">TARIFAS MENSUALES </t>
  </si>
  <si>
    <t>Valor cuota mensual 2 a 12 :</t>
  </si>
  <si>
    <t>Tarifas en MXN$ -  Válidas desde el 01 de enero de 2021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</si>
  <si>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</si>
  <si>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PLAN A</t>
  </si>
  <si>
    <t>PLAN 3</t>
  </si>
  <si>
    <t>TARIFAS MENSUALES</t>
  </si>
  <si>
    <t>PLAN 4</t>
  </si>
  <si>
    <t>PLAN 5</t>
  </si>
  <si>
    <t>Prima del (de los) Hijo(s) :</t>
  </si>
  <si>
    <t>Global Ultimate Health Plan</t>
  </si>
  <si>
    <t>Tarifas Anuales</t>
  </si>
  <si>
    <t>Tarifas Semestrales</t>
  </si>
  <si>
    <t>Tarifas Trimestrales</t>
  </si>
  <si>
    <t>Tarifas Mensuales</t>
  </si>
  <si>
    <t>Global Elite Health Plan</t>
  </si>
  <si>
    <t>Global Premier Health Plan</t>
  </si>
  <si>
    <t>Global Select Health Plan</t>
  </si>
  <si>
    <t>ESTE PRODUCTO NO CUENTA CON COBERTURA DE MATERNIDAD</t>
  </si>
  <si>
    <t>Global Major Medical Health Plan</t>
  </si>
  <si>
    <t>$937.5 de costo administrativo anual aplica a la primera cuota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</si>
</sst>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300A]d&quot; de &quot;mmmm&quot; de &quot;yyyy;@"/>
    <numFmt numFmtId="167" formatCode="[$-409]d\-m\-yy\ h:mm\ AM/PM;@"/>
    <numFmt numFmtId="168" formatCode="_(* #,##0_);_(* \(#,##0\);_(* &quot;-&quot;??_);_(@_)"/>
    <numFmt numFmtId="169" formatCode="_([$$-409]* #,##0.00_);_([$$-409]* \(#,##0.00\);_([$$-409]* &quot;-&quot;??_);_(@_)"/>
    <numFmt numFmtId="170" formatCode="0.000"/>
    <numFmt numFmtId="171" formatCode="#,##0.0"/>
    <numFmt numFmtId="172" formatCode="0.0%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0"/>
      <name val="Microsoft Sans Serif"/>
      <family val="2"/>
    </font>
    <font>
      <sz val="10"/>
      <color indexed="8"/>
      <name val="Microsoft Sans Serif"/>
      <family val="2"/>
    </font>
    <font>
      <sz val="10"/>
      <name val="Arial"/>
      <family val="2"/>
    </font>
    <font>
      <b/>
      <sz val="10"/>
      <color theme="0"/>
      <name val="Microsoft Sans Serif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Microsoft Sans Serif"/>
      <family val="2"/>
    </font>
    <font>
      <b/>
      <sz val="16"/>
      <color rgb="FFFFFFFF"/>
      <name val="Microsoft Sans Serif"/>
      <family val="2"/>
    </font>
    <font>
      <sz val="11"/>
      <color rgb="FF0F243E"/>
      <name val="Arial"/>
      <family val="2"/>
    </font>
    <font>
      <sz val="11"/>
      <color theme="0"/>
      <name val="Arial"/>
      <family val="2"/>
    </font>
    <font>
      <sz val="8"/>
      <color theme="0"/>
      <name val="Microsoft Sans Serif"/>
      <family val="2"/>
    </font>
    <font>
      <sz val="14"/>
      <color rgb="FF000000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4"/>
      <color theme="0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  <font>
      <b/>
      <sz val="14"/>
      <color theme="1"/>
      <name val="Microsoft Sans Serif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sz val="14"/>
      <color theme="0"/>
      <name val="Microsoft Sans Serif"/>
      <family val="2"/>
    </font>
    <font>
      <sz val="10"/>
      <color theme="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Calibri"/>
      <family val="2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E2E2E2"/>
        <bgColor rgb="FF000000"/>
      </patternFill>
    </fill>
    <fill>
      <patternFill patternType="solid">
        <fgColor rgb="FFEEEEEE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F243E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34998626667073579"/>
        <bgColor indexed="64"/>
      </patternFill>
    </fill>
  </fills>
  <borders count="57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57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 style="thin">
        <color theme="3" tint="0.39991454817346722"/>
      </right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57"/>
      </top>
      <bottom style="thin">
        <color indexed="57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366FF"/>
      </left>
      <right/>
      <top style="thin">
        <color rgb="FF3366FF"/>
      </top>
      <bottom/>
      <diagonal/>
    </border>
    <border>
      <left style="thin">
        <color rgb="FF3366FF"/>
      </left>
      <right/>
      <top/>
      <bottom style="thin">
        <color rgb="FF0000D4"/>
      </bottom>
      <diagonal/>
    </border>
    <border>
      <left/>
      <right/>
      <top/>
      <bottom style="thin">
        <color indexed="57"/>
      </bottom>
      <diagonal/>
    </border>
    <border>
      <left style="thin">
        <color theme="3" tint="0.39991454817346722"/>
      </left>
      <right/>
      <top/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 style="thin">
        <color theme="3" tint="0.39991454817346722"/>
      </right>
      <top style="thin">
        <color indexed="12"/>
      </top>
      <bottom style="thin">
        <color indexed="57"/>
      </bottom>
      <diagonal/>
    </border>
    <border>
      <left/>
      <right style="thin">
        <color theme="3" tint="0.39991454817346722"/>
      </right>
      <top/>
      <bottom style="thin">
        <color indexed="57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indexed="57"/>
      </top>
      <bottom style="thin">
        <color theme="3" tint="0.399914548173467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48"/>
      </left>
      <right/>
      <top style="thin">
        <color theme="0" tint="-0.499984740745262"/>
      </top>
      <bottom/>
      <diagonal/>
    </border>
    <border>
      <left/>
      <right style="thin">
        <color indexed="48"/>
      </right>
      <top style="thin">
        <color theme="0" tint="-0.499984740745262"/>
      </top>
      <bottom/>
      <diagonal/>
    </border>
    <border>
      <left style="thin">
        <color indexed="48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2677">
    <xf numFmtId="0" fontId="0" fillId="0" borderId="0"/>
    <xf numFmtId="164" fontId="1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5" fontId="24" fillId="0" borderId="0" applyFont="0" applyFill="0" applyBorder="0" applyAlignment="0" applyProtection="0"/>
    <xf numFmtId="0" fontId="33" fillId="0" borderId="0">
      <alignment vertical="top"/>
    </xf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3" fillId="0" borderId="0">
      <alignment vertical="top"/>
    </xf>
    <xf numFmtId="164" fontId="1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0" fontId="36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39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58" fillId="18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58" fillId="38" borderId="0" applyNumberFormat="0" applyBorder="0" applyAlignment="0" applyProtection="0"/>
    <xf numFmtId="0" fontId="59" fillId="10" borderId="0" applyNumberFormat="0" applyBorder="0" applyAlignment="0" applyProtection="0"/>
    <xf numFmtId="0" fontId="49" fillId="9" borderId="0" applyNumberFormat="0" applyBorder="0" applyAlignment="0" applyProtection="0"/>
    <xf numFmtId="0" fontId="53" fillId="12" borderId="37" applyNumberFormat="0" applyAlignment="0" applyProtection="0"/>
    <xf numFmtId="0" fontId="55" fillId="13" borderId="40" applyNumberFormat="0" applyAlignment="0" applyProtection="0"/>
    <xf numFmtId="0" fontId="54" fillId="0" borderId="39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8" fillId="15" borderId="0" applyNumberFormat="0" applyBorder="0" applyAlignment="0" applyProtection="0"/>
    <xf numFmtId="0" fontId="58" fillId="19" borderId="0" applyNumberFormat="0" applyBorder="0" applyAlignment="0" applyProtection="0"/>
    <xf numFmtId="0" fontId="58" fillId="23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5" borderId="0" applyNumberFormat="0" applyBorder="0" applyAlignment="0" applyProtection="0"/>
    <xf numFmtId="0" fontId="51" fillId="11" borderId="37" applyNumberFormat="0" applyAlignment="0" applyProtection="0"/>
    <xf numFmtId="0" fontId="50" fillId="10" borderId="0" applyNumberFormat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>
      <alignment vertical="top"/>
    </xf>
    <xf numFmtId="0" fontId="15" fillId="0" borderId="0"/>
    <xf numFmtId="0" fontId="4" fillId="14" borderId="41" applyNumberFormat="0" applyFont="0" applyAlignment="0" applyProtection="0"/>
    <xf numFmtId="0" fontId="52" fillId="12" borderId="38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6" fillId="0" borderId="34" applyNumberFormat="0" applyFill="0" applyAlignment="0" applyProtection="0"/>
    <xf numFmtId="0" fontId="47" fillId="0" borderId="35" applyNumberFormat="0" applyFill="0" applyAlignment="0" applyProtection="0"/>
    <xf numFmtId="0" fontId="48" fillId="0" borderId="36" applyNumberFormat="0" applyFill="0" applyAlignment="0" applyProtection="0"/>
    <xf numFmtId="0" fontId="4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4" borderId="41" applyNumberFormat="0" applyFont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9" fontId="70" fillId="0" borderId="0" applyFont="0" applyFill="0" applyBorder="0" applyAlignment="0" applyProtection="0"/>
  </cellStyleXfs>
  <cellXfs count="356">
    <xf numFmtId="0" fontId="0" fillId="0" borderId="0" xfId="0"/>
    <xf numFmtId="0" fontId="17" fillId="0" borderId="0" xfId="0" applyFont="1"/>
    <xf numFmtId="0" fontId="17" fillId="0" borderId="0" xfId="0" applyFont="1" applyBorder="1"/>
    <xf numFmtId="0" fontId="17" fillId="0" borderId="0" xfId="0" applyFont="1" applyBorder="1" applyProtection="1">
      <protection locked="0"/>
    </xf>
    <xf numFmtId="0" fontId="17" fillId="0" borderId="0" xfId="0" applyFont="1" applyProtection="1">
      <protection locked="0"/>
    </xf>
    <xf numFmtId="0" fontId="17" fillId="0" borderId="0" xfId="0" applyFont="1" applyProtection="1"/>
    <xf numFmtId="0" fontId="17" fillId="0" borderId="0" xfId="0" applyFont="1" applyFill="1" applyProtection="1"/>
    <xf numFmtId="0" fontId="17" fillId="0" borderId="0" xfId="0" applyFont="1" applyBorder="1" applyProtection="1"/>
    <xf numFmtId="0" fontId="19" fillId="0" borderId="0" xfId="0" applyFont="1" applyAlignment="1" applyProtection="1">
      <alignment horizontal="center"/>
    </xf>
    <xf numFmtId="0" fontId="17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17" fillId="0" borderId="0" xfId="0" applyFont="1" applyProtection="1">
      <protection hidden="1"/>
    </xf>
    <xf numFmtId="0" fontId="17" fillId="0" borderId="0" xfId="0" applyFont="1" applyFill="1" applyProtection="1">
      <protection hidden="1"/>
    </xf>
    <xf numFmtId="0" fontId="20" fillId="0" borderId="0" xfId="0" applyFont="1" applyBorder="1" applyAlignment="1" applyProtection="1">
      <alignment horizontal="right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0" borderId="0" xfId="0" applyFont="1" applyAlignment="1" applyProtection="1">
      <alignment horizontal="right"/>
      <protection hidden="1"/>
    </xf>
    <xf numFmtId="9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" vertical="center" wrapText="1" shrinkToFit="1"/>
      <protection hidden="1"/>
    </xf>
    <xf numFmtId="0" fontId="26" fillId="0" borderId="0" xfId="0" applyFont="1" applyFill="1" applyBorder="1" applyAlignment="1" applyProtection="1">
      <alignment vertical="center" wrapText="1"/>
      <protection hidden="1"/>
    </xf>
    <xf numFmtId="0" fontId="17" fillId="0" borderId="0" xfId="0" applyFont="1" applyProtection="1">
      <protection locked="0" hidden="1"/>
    </xf>
    <xf numFmtId="0" fontId="34" fillId="0" borderId="0" xfId="0" applyFont="1" applyProtection="1"/>
    <xf numFmtId="164" fontId="35" fillId="0" borderId="0" xfId="0" applyNumberFormat="1" applyFont="1" applyBorder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center"/>
      <protection hidden="1"/>
    </xf>
    <xf numFmtId="167" fontId="17" fillId="0" borderId="0" xfId="0" applyNumberFormat="1" applyFont="1" applyBorder="1" applyAlignment="1" applyProtection="1">
      <alignment horizontal="center"/>
      <protection hidden="1"/>
    </xf>
    <xf numFmtId="164" fontId="27" fillId="0" borderId="31" xfId="0" applyNumberFormat="1" applyFont="1" applyFill="1" applyBorder="1" applyAlignment="1" applyProtection="1">
      <alignment vertical="center"/>
      <protection hidden="1"/>
    </xf>
    <xf numFmtId="164" fontId="27" fillId="0" borderId="17" xfId="0" applyNumberFormat="1" applyFont="1" applyFill="1" applyBorder="1" applyAlignment="1" applyProtection="1">
      <alignment vertical="center"/>
      <protection hidden="1"/>
    </xf>
    <xf numFmtId="164" fontId="27" fillId="0" borderId="32" xfId="0" applyNumberFormat="1" applyFont="1" applyFill="1" applyBorder="1" applyAlignment="1" applyProtection="1">
      <alignment vertical="center"/>
      <protection hidden="1"/>
    </xf>
    <xf numFmtId="169" fontId="27" fillId="0" borderId="30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164" fontId="26" fillId="0" borderId="0" xfId="1" applyFont="1" applyFill="1" applyBorder="1" applyAlignment="1" applyProtection="1">
      <alignment vertical="center"/>
      <protection hidden="1"/>
    </xf>
    <xf numFmtId="0" fontId="17" fillId="0" borderId="0" xfId="0" applyFont="1" applyFill="1" applyBorder="1" applyProtection="1"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164" fontId="28" fillId="0" borderId="0" xfId="0" applyNumberFormat="1" applyFont="1" applyFill="1" applyBorder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protection hidden="1"/>
    </xf>
    <xf numFmtId="0" fontId="17" fillId="0" borderId="0" xfId="0" applyFont="1" applyFill="1" applyBorder="1" applyProtection="1"/>
    <xf numFmtId="0" fontId="21" fillId="5" borderId="18" xfId="0" applyFont="1" applyFill="1" applyBorder="1" applyAlignment="1" applyProtection="1">
      <alignment horizontal="center"/>
      <protection hidden="1"/>
    </xf>
    <xf numFmtId="0" fontId="21" fillId="3" borderId="23" xfId="0" applyFont="1" applyFill="1" applyBorder="1" applyAlignment="1" applyProtection="1">
      <alignment horizontal="center"/>
      <protection hidden="1"/>
    </xf>
    <xf numFmtId="0" fontId="21" fillId="3" borderId="18" xfId="0" applyFont="1" applyFill="1" applyBorder="1" applyAlignment="1" applyProtection="1">
      <alignment horizontal="center"/>
      <protection hidden="1"/>
    </xf>
    <xf numFmtId="0" fontId="21" fillId="3" borderId="24" xfId="0" applyFont="1" applyFill="1" applyBorder="1" applyAlignment="1" applyProtection="1">
      <alignment horizontal="center"/>
      <protection hidden="1"/>
    </xf>
    <xf numFmtId="164" fontId="26" fillId="7" borderId="4" xfId="1" applyFont="1" applyFill="1" applyBorder="1" applyAlignment="1" applyProtection="1">
      <alignment vertical="center"/>
      <protection hidden="1"/>
    </xf>
    <xf numFmtId="164" fontId="26" fillId="7" borderId="5" xfId="1" applyFont="1" applyFill="1" applyBorder="1" applyAlignment="1" applyProtection="1">
      <alignment vertical="center"/>
      <protection hidden="1"/>
    </xf>
    <xf numFmtId="164" fontId="26" fillId="7" borderId="25" xfId="1" applyFont="1" applyFill="1" applyBorder="1" applyAlignment="1" applyProtection="1">
      <alignment vertical="center"/>
      <protection hidden="1"/>
    </xf>
    <xf numFmtId="164" fontId="26" fillId="7" borderId="26" xfId="1" applyFont="1" applyFill="1" applyBorder="1" applyAlignment="1" applyProtection="1">
      <alignment vertical="center"/>
      <protection hidden="1"/>
    </xf>
    <xf numFmtId="164" fontId="26" fillId="7" borderId="6" xfId="1" applyFont="1" applyFill="1" applyBorder="1" applyAlignment="1" applyProtection="1">
      <alignment vertical="center"/>
      <protection hidden="1"/>
    </xf>
    <xf numFmtId="164" fontId="26" fillId="7" borderId="8" xfId="1" applyFont="1" applyFill="1" applyBorder="1" applyAlignment="1" applyProtection="1">
      <alignment vertical="center"/>
      <protection hidden="1"/>
    </xf>
    <xf numFmtId="164" fontId="26" fillId="7" borderId="27" xfId="1" applyFont="1" applyFill="1" applyBorder="1" applyAlignment="1" applyProtection="1">
      <alignment vertical="center"/>
      <protection hidden="1"/>
    </xf>
    <xf numFmtId="164" fontId="26" fillId="7" borderId="28" xfId="1" applyFont="1" applyFill="1" applyBorder="1" applyAlignment="1" applyProtection="1">
      <alignment vertical="center"/>
      <protection hidden="1"/>
    </xf>
    <xf numFmtId="0" fontId="21" fillId="4" borderId="18" xfId="0" applyFont="1" applyFill="1" applyBorder="1" applyAlignment="1" applyProtection="1">
      <alignment horizontal="center"/>
      <protection hidden="1"/>
    </xf>
    <xf numFmtId="164" fontId="26" fillId="6" borderId="4" xfId="1" applyFont="1" applyFill="1" applyBorder="1" applyAlignment="1" applyProtection="1">
      <alignment vertical="center"/>
      <protection hidden="1"/>
    </xf>
    <xf numFmtId="164" fontId="26" fillId="6" borderId="5" xfId="1" applyFont="1" applyFill="1" applyBorder="1" applyAlignment="1" applyProtection="1">
      <alignment vertical="center"/>
      <protection hidden="1"/>
    </xf>
    <xf numFmtId="164" fontId="26" fillId="6" borderId="3" xfId="1" applyFont="1" applyFill="1" applyBorder="1" applyAlignment="1" applyProtection="1">
      <alignment vertical="center"/>
      <protection hidden="1"/>
    </xf>
    <xf numFmtId="164" fontId="26" fillId="6" borderId="6" xfId="1" applyFont="1" applyFill="1" applyBorder="1" applyAlignment="1" applyProtection="1">
      <alignment vertical="center"/>
      <protection hidden="1"/>
    </xf>
    <xf numFmtId="164" fontId="26" fillId="6" borderId="8" xfId="1" applyFont="1" applyFill="1" applyBorder="1" applyAlignment="1" applyProtection="1">
      <alignment vertical="center"/>
      <protection hidden="1"/>
    </xf>
    <xf numFmtId="164" fontId="26" fillId="6" borderId="7" xfId="1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Border="1" applyProtection="1">
      <protection locked="0"/>
    </xf>
    <xf numFmtId="0" fontId="17" fillId="0" borderId="0" xfId="0" applyFont="1" applyBorder="1" applyProtection="1"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protection hidden="1"/>
    </xf>
    <xf numFmtId="164" fontId="27" fillId="0" borderId="16" xfId="0" applyNumberFormat="1" applyFont="1" applyFill="1" applyBorder="1" applyAlignment="1" applyProtection="1">
      <alignment vertical="center"/>
      <protection hidden="1"/>
    </xf>
    <xf numFmtId="164" fontId="27" fillId="0" borderId="30" xfId="0" applyNumberFormat="1" applyFont="1" applyFill="1" applyBorder="1" applyAlignment="1" applyProtection="1">
      <alignment vertical="center"/>
      <protection hidden="1"/>
    </xf>
    <xf numFmtId="0" fontId="17" fillId="0" borderId="0" xfId="0" applyFont="1" applyProtection="1"/>
    <xf numFmtId="0" fontId="17" fillId="0" borderId="0" xfId="0" applyFont="1" applyAlignment="1" applyProtection="1">
      <alignment vertical="center"/>
    </xf>
    <xf numFmtId="164" fontId="27" fillId="0" borderId="0" xfId="0" applyNumberFormat="1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</xf>
    <xf numFmtId="164" fontId="62" fillId="0" borderId="0" xfId="0" applyNumberFormat="1" applyFont="1" applyFill="1" applyBorder="1" applyAlignment="1" applyProtection="1">
      <alignment vertical="center"/>
      <protection hidden="1"/>
    </xf>
    <xf numFmtId="0" fontId="41" fillId="0" borderId="0" xfId="623" applyFont="1" applyFill="1" applyBorder="1" applyAlignment="1">
      <alignment vertical="center" wrapText="1"/>
    </xf>
    <xf numFmtId="0" fontId="43" fillId="0" borderId="0" xfId="623" applyFont="1" applyFill="1" applyBorder="1" applyAlignment="1">
      <alignment horizontal="right" vertical="center" wrapText="1" indent="1" readingOrder="1"/>
    </xf>
    <xf numFmtId="164" fontId="26" fillId="44" borderId="42" xfId="0" applyNumberFormat="1" applyFont="1" applyFill="1" applyBorder="1" applyAlignment="1" applyProtection="1">
      <alignment vertical="center"/>
      <protection hidden="1"/>
    </xf>
    <xf numFmtId="164" fontId="26" fillId="44" borderId="43" xfId="0" applyNumberFormat="1" applyFont="1" applyFill="1" applyBorder="1" applyAlignment="1" applyProtection="1">
      <alignment vertical="center"/>
      <protection hidden="1"/>
    </xf>
    <xf numFmtId="0" fontId="66" fillId="42" borderId="0" xfId="0" applyFont="1" applyFill="1" applyBorder="1" applyAlignment="1" applyProtection="1">
      <alignment vertical="center"/>
      <protection hidden="1"/>
    </xf>
    <xf numFmtId="0" fontId="34" fillId="42" borderId="0" xfId="0" applyFont="1" applyFill="1" applyBorder="1" applyAlignment="1" applyProtection="1">
      <alignment horizontal="left"/>
      <protection hidden="1"/>
    </xf>
    <xf numFmtId="0" fontId="44" fillId="0" borderId="0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protection hidden="1"/>
    </xf>
    <xf numFmtId="0" fontId="20" fillId="0" borderId="0" xfId="0" applyFont="1" applyBorder="1" applyAlignment="1" applyProtection="1"/>
    <xf numFmtId="0" fontId="37" fillId="43" borderId="45" xfId="0" applyFont="1" applyFill="1" applyBorder="1" applyAlignment="1" applyProtection="1">
      <alignment vertical="center"/>
      <protection hidden="1"/>
    </xf>
    <xf numFmtId="0" fontId="37" fillId="43" borderId="44" xfId="0" applyFont="1" applyFill="1" applyBorder="1" applyAlignment="1" applyProtection="1">
      <alignment vertical="center"/>
      <protection hidden="1"/>
    </xf>
    <xf numFmtId="0" fontId="37" fillId="43" borderId="29" xfId="0" applyFont="1" applyFill="1" applyBorder="1" applyAlignment="1" applyProtection="1">
      <alignment vertical="center"/>
      <protection hidden="1"/>
    </xf>
    <xf numFmtId="0" fontId="37" fillId="43" borderId="21" xfId="0" applyFont="1" applyFill="1" applyBorder="1" applyAlignment="1" applyProtection="1">
      <alignment vertical="center"/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0" fontId="37" fillId="43" borderId="47" xfId="0" applyFont="1" applyFill="1" applyBorder="1" applyAlignment="1" applyProtection="1">
      <alignment vertical="center"/>
      <protection hidden="1"/>
    </xf>
    <xf numFmtId="0" fontId="37" fillId="43" borderId="48" xfId="0" applyFont="1" applyFill="1" applyBorder="1" applyAlignment="1" applyProtection="1">
      <alignment vertical="center"/>
      <protection hidden="1"/>
    </xf>
    <xf numFmtId="164" fontId="27" fillId="0" borderId="49" xfId="0" applyNumberFormat="1" applyFont="1" applyFill="1" applyBorder="1" applyAlignment="1" applyProtection="1">
      <alignment vertical="center"/>
      <protection hidden="1"/>
    </xf>
    <xf numFmtId="0" fontId="29" fillId="45" borderId="0" xfId="0" applyFont="1" applyFill="1" applyProtection="1"/>
    <xf numFmtId="166" fontId="29" fillId="45" borderId="0" xfId="0" applyNumberFormat="1" applyFont="1" applyFill="1" applyAlignment="1" applyProtection="1">
      <alignment horizontal="center"/>
    </xf>
    <xf numFmtId="0" fontId="31" fillId="45" borderId="0" xfId="0" applyFont="1" applyFill="1" applyAlignment="1" applyProtection="1">
      <protection hidden="1"/>
    </xf>
    <xf numFmtId="0" fontId="29" fillId="45" borderId="0" xfId="0" applyFont="1" applyFill="1" applyBorder="1" applyProtection="1"/>
    <xf numFmtId="0" fontId="30" fillId="45" borderId="0" xfId="0" applyFont="1" applyFill="1" applyProtection="1"/>
    <xf numFmtId="0" fontId="29" fillId="45" borderId="0" xfId="0" applyFont="1" applyFill="1" applyAlignment="1" applyProtection="1"/>
    <xf numFmtId="0" fontId="30" fillId="45" borderId="2" xfId="0" applyFont="1" applyFill="1" applyBorder="1" applyAlignment="1" applyProtection="1">
      <alignment horizontal="center"/>
      <protection locked="0"/>
    </xf>
    <xf numFmtId="0" fontId="44" fillId="0" borderId="0" xfId="623" applyFont="1" applyFill="1" applyBorder="1" applyAlignment="1">
      <alignment vertical="center" wrapText="1" readingOrder="1"/>
    </xf>
    <xf numFmtId="0" fontId="40" fillId="0" borderId="0" xfId="623" applyFont="1" applyFill="1" applyBorder="1" applyAlignment="1">
      <alignment horizontal="right" vertical="center" wrapText="1" indent="1" readingOrder="1"/>
    </xf>
    <xf numFmtId="0" fontId="41" fillId="0" borderId="0" xfId="624" applyFont="1" applyFill="1" applyBorder="1" applyAlignment="1">
      <alignment horizontal="right" vertical="center" wrapText="1" indent="1" readingOrder="1"/>
    </xf>
    <xf numFmtId="0" fontId="41" fillId="2" borderId="0" xfId="623" applyFont="1" applyFill="1" applyBorder="1" applyAlignment="1">
      <alignment horizontal="right" vertical="center" wrapText="1" indent="1" readingOrder="1"/>
    </xf>
    <xf numFmtId="0" fontId="42" fillId="2" borderId="0" xfId="623" applyFont="1" applyFill="1" applyBorder="1" applyAlignment="1">
      <alignment horizontal="right" vertical="center" wrapText="1" indent="1" readingOrder="1"/>
    </xf>
    <xf numFmtId="9" fontId="43" fillId="2" borderId="0" xfId="623" applyNumberFormat="1" applyFont="1" applyFill="1" applyBorder="1" applyAlignment="1">
      <alignment horizontal="right" vertical="center" wrapText="1" indent="1" readingOrder="1"/>
    </xf>
    <xf numFmtId="0" fontId="43" fillId="2" borderId="0" xfId="623" applyFont="1" applyFill="1" applyBorder="1" applyAlignment="1">
      <alignment horizontal="right" vertical="center" wrapText="1" indent="1" readingOrder="1"/>
    </xf>
    <xf numFmtId="0" fontId="42" fillId="2" borderId="0" xfId="623" applyFont="1" applyFill="1" applyBorder="1" applyAlignment="1">
      <alignment vertical="center" wrapText="1"/>
    </xf>
    <xf numFmtId="0" fontId="44" fillId="2" borderId="0" xfId="0" applyFont="1" applyFill="1" applyBorder="1" applyAlignment="1" applyProtection="1">
      <alignment vertical="center"/>
    </xf>
    <xf numFmtId="0" fontId="68" fillId="2" borderId="0" xfId="0" applyFont="1" applyFill="1" applyBorder="1" applyAlignment="1">
      <alignment horizontal="right" vertical="center"/>
    </xf>
    <xf numFmtId="0" fontId="68" fillId="2" borderId="0" xfId="0" applyFont="1" applyFill="1" applyBorder="1" applyAlignment="1" applyProtection="1">
      <alignment vertical="center"/>
    </xf>
    <xf numFmtId="0" fontId="68" fillId="2" borderId="0" xfId="0" applyFont="1" applyFill="1" applyBorder="1" applyAlignment="1" applyProtection="1">
      <alignment horizontal="right" vertical="center"/>
    </xf>
    <xf numFmtId="9" fontId="41" fillId="2" borderId="0" xfId="623" applyNumberFormat="1" applyFont="1" applyFill="1" applyBorder="1" applyAlignment="1">
      <alignment horizontal="right" indent="1" readingOrder="1"/>
    </xf>
    <xf numFmtId="9" fontId="41" fillId="2" borderId="0" xfId="623" applyNumberFormat="1" applyFont="1" applyFill="1" applyBorder="1" applyAlignment="1">
      <alignment horizontal="right" vertical="center" wrapText="1" readingOrder="1"/>
    </xf>
    <xf numFmtId="0" fontId="41" fillId="0" borderId="0" xfId="623" applyFont="1" applyFill="1" applyBorder="1" applyAlignment="1">
      <alignment horizontal="right" vertical="center" wrapText="1" indent="1" readingOrder="1"/>
    </xf>
    <xf numFmtId="0" fontId="43" fillId="0" borderId="0" xfId="623" applyFont="1" applyFill="1" applyBorder="1" applyAlignment="1">
      <alignment horizontal="left" vertical="center" wrapText="1" readingOrder="1"/>
    </xf>
    <xf numFmtId="0" fontId="43" fillId="0" borderId="0" xfId="623" applyFont="1" applyFill="1" applyBorder="1" applyAlignment="1">
      <alignment horizontal="right" vertical="center" indent="1" readingOrder="1"/>
    </xf>
    <xf numFmtId="0" fontId="42" fillId="0" borderId="0" xfId="623" applyFont="1" applyFill="1" applyBorder="1"/>
    <xf numFmtId="0" fontId="42" fillId="0" borderId="0" xfId="623" applyFont="1" applyFill="1" applyBorder="1" applyAlignment="1">
      <alignment horizontal="right" vertical="center" wrapText="1" indent="1" readingOrder="1"/>
    </xf>
    <xf numFmtId="0" fontId="42" fillId="0" borderId="0" xfId="623" applyFont="1" applyFill="1" applyBorder="1" applyAlignment="1">
      <alignment vertical="center" wrapText="1"/>
    </xf>
    <xf numFmtId="0" fontId="44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0" fontId="41" fillId="0" borderId="0" xfId="623" applyFont="1" applyFill="1" applyBorder="1" applyAlignment="1">
      <alignment horizontal="right" indent="1" readingOrder="1"/>
    </xf>
    <xf numFmtId="0" fontId="41" fillId="0" borderId="0" xfId="623" applyFont="1" applyFill="1" applyBorder="1" applyAlignment="1">
      <alignment horizontal="left" vertical="center" wrapText="1" indent="2"/>
    </xf>
    <xf numFmtId="0" fontId="43" fillId="0" borderId="0" xfId="623" applyFont="1" applyFill="1" applyBorder="1" applyAlignment="1">
      <alignment horizontal="right" vertical="top" wrapText="1" indent="1" readingOrder="1"/>
    </xf>
    <xf numFmtId="9" fontId="41" fillId="0" borderId="0" xfId="623" applyNumberFormat="1" applyFont="1" applyFill="1" applyBorder="1" applyAlignment="1">
      <alignment horizontal="right" vertical="center" wrapText="1" indent="1" readingOrder="1"/>
    </xf>
    <xf numFmtId="9" fontId="41" fillId="0" borderId="0" xfId="623" applyNumberFormat="1" applyFont="1" applyFill="1" applyBorder="1" applyAlignment="1">
      <alignment horizontal="right" indent="1" readingOrder="1"/>
    </xf>
    <xf numFmtId="0" fontId="43" fillId="0" borderId="0" xfId="623" applyFont="1" applyFill="1" applyBorder="1" applyAlignment="1">
      <alignment horizontal="right" indent="1" readingOrder="1"/>
    </xf>
    <xf numFmtId="0" fontId="44" fillId="0" borderId="0" xfId="0" applyFont="1" applyFill="1" applyBorder="1" applyAlignment="1">
      <alignment vertical="center" wrapText="1"/>
    </xf>
    <xf numFmtId="0" fontId="64" fillId="0" borderId="0" xfId="0" applyFont="1" applyFill="1" applyBorder="1" applyAlignment="1">
      <alignment horizontal="right" vertical="center" wrapText="1" indent="1"/>
    </xf>
    <xf numFmtId="0" fontId="43" fillId="0" borderId="0" xfId="0" applyFont="1" applyFill="1" applyBorder="1" applyAlignment="1">
      <alignment horizontal="right" vertical="center" wrapText="1" indent="1"/>
    </xf>
    <xf numFmtId="0" fontId="43" fillId="0" borderId="0" xfId="0" applyFont="1" applyFill="1" applyBorder="1" applyAlignment="1">
      <alignment vertical="center" wrapText="1"/>
    </xf>
    <xf numFmtId="0" fontId="42" fillId="0" borderId="0" xfId="0" applyFont="1" applyFill="1" applyBorder="1"/>
    <xf numFmtId="0" fontId="42" fillId="0" borderId="0" xfId="0" applyFont="1" applyFill="1" applyBorder="1" applyAlignment="1">
      <alignment horizontal="right" vertical="center" wrapText="1" indent="1"/>
    </xf>
    <xf numFmtId="9" fontId="43" fillId="0" borderId="0" xfId="0" applyNumberFormat="1" applyFont="1" applyFill="1" applyBorder="1" applyAlignment="1">
      <alignment horizontal="right" indent="1"/>
    </xf>
    <xf numFmtId="0" fontId="43" fillId="0" borderId="0" xfId="0" applyFont="1" applyFill="1" applyBorder="1" applyAlignment="1">
      <alignment horizontal="right" indent="1"/>
    </xf>
    <xf numFmtId="0" fontId="42" fillId="0" borderId="0" xfId="0" applyFont="1" applyFill="1" applyBorder="1" applyAlignment="1">
      <alignment vertical="center" wrapText="1"/>
    </xf>
    <xf numFmtId="0" fontId="44" fillId="0" borderId="0" xfId="0" applyFont="1" applyFill="1" applyBorder="1" applyProtection="1"/>
    <xf numFmtId="0" fontId="44" fillId="0" borderId="0" xfId="0" applyFont="1" applyFill="1" applyBorder="1" applyAlignment="1" applyProtection="1">
      <alignment horizontal="right" wrapText="1"/>
    </xf>
    <xf numFmtId="0" fontId="43" fillId="0" borderId="0" xfId="0" applyFont="1" applyFill="1" applyBorder="1" applyAlignment="1">
      <alignment horizontal="left" vertical="center" wrapText="1" indent="2"/>
    </xf>
    <xf numFmtId="9" fontId="43" fillId="0" borderId="0" xfId="0" applyNumberFormat="1" applyFont="1" applyFill="1" applyBorder="1" applyAlignment="1">
      <alignment horizontal="right" vertical="center" wrapText="1" indent="1"/>
    </xf>
    <xf numFmtId="0" fontId="44" fillId="0" borderId="0" xfId="2409" applyFont="1" applyFill="1" applyBorder="1" applyAlignment="1">
      <alignment vertical="center" wrapText="1" readingOrder="1"/>
    </xf>
    <xf numFmtId="0" fontId="40" fillId="0" borderId="0" xfId="2409" applyFont="1" applyFill="1" applyBorder="1" applyAlignment="1">
      <alignment horizontal="right" vertical="center" wrapText="1" indent="1" readingOrder="1"/>
    </xf>
    <xf numFmtId="0" fontId="41" fillId="0" borderId="0" xfId="2409" applyFont="1" applyFill="1" applyBorder="1" applyAlignment="1">
      <alignment vertical="center" wrapText="1"/>
    </xf>
    <xf numFmtId="0" fontId="42" fillId="0" borderId="0" xfId="2409" applyFont="1" applyFill="1" applyBorder="1"/>
    <xf numFmtId="0" fontId="42" fillId="0" borderId="0" xfId="2409" applyFont="1" applyFill="1" applyBorder="1" applyAlignment="1">
      <alignment horizontal="right" vertical="center" wrapText="1" indent="1" readingOrder="1"/>
    </xf>
    <xf numFmtId="9" fontId="41" fillId="0" borderId="0" xfId="2409" applyNumberFormat="1" applyFont="1" applyFill="1" applyBorder="1" applyAlignment="1">
      <alignment horizontal="right" indent="1" readingOrder="1"/>
    </xf>
    <xf numFmtId="0" fontId="41" fillId="0" borderId="0" xfId="2409" applyFont="1" applyFill="1" applyBorder="1" applyAlignment="1">
      <alignment horizontal="right" indent="1" readingOrder="1"/>
    </xf>
    <xf numFmtId="9" fontId="41" fillId="0" borderId="0" xfId="2409" applyNumberFormat="1" applyFont="1" applyFill="1" applyBorder="1" applyAlignment="1">
      <alignment horizontal="right" vertical="center" wrapText="1" indent="1" readingOrder="1"/>
    </xf>
    <xf numFmtId="0" fontId="42" fillId="0" borderId="0" xfId="2409" applyFont="1" applyFill="1" applyBorder="1" applyAlignment="1">
      <alignment vertical="center" wrapText="1"/>
    </xf>
    <xf numFmtId="0" fontId="43" fillId="0" borderId="0" xfId="2409" applyFont="1" applyFill="1" applyBorder="1" applyAlignment="1">
      <alignment horizontal="right" vertical="center" indent="1" readingOrder="1"/>
    </xf>
    <xf numFmtId="0" fontId="43" fillId="0" borderId="0" xfId="2409" applyFont="1" applyFill="1" applyBorder="1" applyAlignment="1">
      <alignment horizontal="right" vertical="center" wrapText="1" indent="1" readingOrder="1"/>
    </xf>
    <xf numFmtId="0" fontId="41" fillId="0" borderId="0" xfId="2409" applyFont="1" applyFill="1" applyBorder="1" applyAlignment="1">
      <alignment horizontal="left" vertical="center" wrapText="1" indent="2"/>
    </xf>
    <xf numFmtId="0" fontId="43" fillId="0" borderId="0" xfId="2409" applyFont="1" applyFill="1" applyBorder="1" applyAlignment="1">
      <alignment horizontal="right" vertical="top" wrapText="1" indent="1" readingOrder="1"/>
    </xf>
    <xf numFmtId="0" fontId="22" fillId="0" borderId="0" xfId="0" applyFont="1" applyAlignment="1" applyProtection="1">
      <alignment horizontal="center"/>
      <protection hidden="1"/>
    </xf>
    <xf numFmtId="0" fontId="17" fillId="0" borderId="0" xfId="0" applyFont="1" applyAlignment="1" applyProtection="1">
      <alignment vertical="center" wrapText="1"/>
    </xf>
    <xf numFmtId="0" fontId="17" fillId="0" borderId="0" xfId="0" applyFont="1" applyBorder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71" fillId="39" borderId="50" xfId="0" applyFont="1" applyFill="1" applyBorder="1" applyAlignment="1" applyProtection="1">
      <alignment horizontal="center" vertical="center" wrapText="1"/>
      <protection hidden="1"/>
    </xf>
    <xf numFmtId="164" fontId="29" fillId="0" borderId="50" xfId="1" applyFont="1" applyBorder="1" applyAlignment="1" applyProtection="1">
      <alignment horizontal="center" vertical="center"/>
      <protection hidden="1"/>
    </xf>
    <xf numFmtId="0" fontId="29" fillId="0" borderId="0" xfId="0" applyFont="1" applyProtection="1">
      <protection hidden="1"/>
    </xf>
    <xf numFmtId="0" fontId="29" fillId="0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Protection="1"/>
    <xf numFmtId="0" fontId="29" fillId="0" borderId="0" xfId="0" applyFont="1" applyBorder="1" applyAlignment="1" applyProtection="1">
      <protection hidden="1"/>
    </xf>
    <xf numFmtId="0" fontId="29" fillId="0" borderId="0" xfId="0" applyFont="1" applyBorder="1" applyProtection="1">
      <protection hidden="1"/>
    </xf>
    <xf numFmtId="9" fontId="29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26" fillId="0" borderId="0" xfId="0" applyNumberFormat="1" applyFont="1" applyBorder="1" applyAlignment="1" applyProtection="1">
      <alignment horizontal="left"/>
      <protection hidden="1"/>
    </xf>
    <xf numFmtId="164" fontId="71" fillId="46" borderId="10" xfId="0" applyNumberFormat="1" applyFont="1" applyFill="1" applyBorder="1" applyAlignment="1" applyProtection="1">
      <alignment vertical="center"/>
      <protection hidden="1"/>
    </xf>
    <xf numFmtId="164" fontId="30" fillId="0" borderId="50" xfId="1" applyFont="1" applyBorder="1" applyAlignment="1" applyProtection="1">
      <alignment horizontal="center" vertical="center"/>
      <protection hidden="1"/>
    </xf>
    <xf numFmtId="164" fontId="74" fillId="39" borderId="50" xfId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right"/>
      <protection hidden="1"/>
    </xf>
    <xf numFmtId="0" fontId="29" fillId="0" borderId="0" xfId="0" applyFont="1" applyFill="1" applyProtection="1">
      <protection hidden="1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right"/>
      <protection hidden="1"/>
    </xf>
    <xf numFmtId="0" fontId="29" fillId="0" borderId="0" xfId="0" applyFont="1" applyAlignment="1" applyProtection="1">
      <alignment vertical="center"/>
    </xf>
    <xf numFmtId="9" fontId="29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right"/>
      <protection hidden="1"/>
    </xf>
    <xf numFmtId="0" fontId="29" fillId="0" borderId="0" xfId="0" applyFont="1" applyBorder="1" applyAlignment="1" applyProtection="1">
      <alignment horizontal="right" vertical="center"/>
    </xf>
    <xf numFmtId="0" fontId="29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center"/>
    </xf>
    <xf numFmtId="0" fontId="29" fillId="0" borderId="0" xfId="0" applyFont="1" applyAlignment="1" applyProtection="1">
      <alignment horizontal="right" vertical="center"/>
    </xf>
    <xf numFmtId="0" fontId="29" fillId="0" borderId="0" xfId="0" applyFont="1" applyBorder="1" applyAlignment="1" applyProtection="1">
      <alignment horizontal="right" vertical="center"/>
      <protection hidden="1"/>
    </xf>
    <xf numFmtId="0" fontId="43" fillId="0" borderId="0" xfId="0" applyFont="1" applyFill="1" applyBorder="1" applyAlignment="1">
      <alignment vertical="top" wrapText="1"/>
    </xf>
    <xf numFmtId="0" fontId="75" fillId="0" borderId="0" xfId="2409" applyFont="1" applyFill="1" applyBorder="1" applyAlignment="1">
      <alignment vertical="center" wrapText="1"/>
    </xf>
    <xf numFmtId="9" fontId="75" fillId="0" borderId="0" xfId="2409" applyNumberFormat="1" applyFont="1" applyFill="1" applyBorder="1" applyAlignment="1">
      <alignment horizontal="right" indent="1" readingOrder="1"/>
    </xf>
    <xf numFmtId="0" fontId="26" fillId="0" borderId="0" xfId="0" applyFont="1" applyBorder="1" applyAlignment="1" applyProtection="1">
      <alignment vertical="center" wrapText="1"/>
    </xf>
    <xf numFmtId="164" fontId="71" fillId="46" borderId="10" xfId="1" applyFont="1" applyFill="1" applyBorder="1" applyAlignment="1" applyProtection="1">
      <alignment horizontal="center" vertical="center"/>
      <protection hidden="1"/>
    </xf>
    <xf numFmtId="44" fontId="26" fillId="0" borderId="0" xfId="0" applyNumberFormat="1" applyFont="1" applyFill="1" applyBorder="1" applyAlignment="1" applyProtection="1">
      <alignment horizontal="center" vertical="center"/>
      <protection hidden="1"/>
    </xf>
    <xf numFmtId="164" fontId="2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7" fillId="2" borderId="0" xfId="0" applyFont="1" applyFill="1" applyAlignment="1" applyProtection="1">
      <alignment vertical="center"/>
    </xf>
    <xf numFmtId="0" fontId="34" fillId="0" borderId="0" xfId="0" applyFont="1" applyAlignment="1" applyProtection="1">
      <alignment vertical="center"/>
    </xf>
    <xf numFmtId="0" fontId="77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0" xfId="0" applyFont="1" applyFill="1" applyBorder="1" applyAlignment="1" applyProtection="1">
      <alignment horizontal="center" vertical="center"/>
      <protection hidden="1"/>
    </xf>
    <xf numFmtId="44" fontId="69" fillId="2" borderId="0" xfId="0" applyNumberFormat="1" applyFont="1" applyFill="1" applyBorder="1" applyProtection="1"/>
    <xf numFmtId="0" fontId="69" fillId="2" borderId="0" xfId="0" applyFont="1" applyFill="1" applyBorder="1" applyProtection="1"/>
    <xf numFmtId="0" fontId="69" fillId="2" borderId="0" xfId="0" applyFont="1" applyFill="1" applyBorder="1" applyAlignment="1" applyProtection="1">
      <alignment horizontal="center"/>
    </xf>
    <xf numFmtId="10" fontId="69" fillId="2" borderId="0" xfId="0" applyNumberFormat="1" applyFont="1" applyFill="1" applyBorder="1" applyProtection="1"/>
    <xf numFmtId="0" fontId="80" fillId="2" borderId="0" xfId="0" applyFont="1" applyFill="1" applyBorder="1" applyProtection="1"/>
    <xf numFmtId="3" fontId="80" fillId="2" borderId="0" xfId="0" applyNumberFormat="1" applyFont="1" applyFill="1" applyBorder="1" applyAlignment="1" applyProtection="1">
      <alignment horizontal="center"/>
    </xf>
    <xf numFmtId="168" fontId="58" fillId="2" borderId="0" xfId="357" applyNumberFormat="1" applyFont="1" applyFill="1" applyBorder="1" applyAlignment="1"/>
    <xf numFmtId="3" fontId="69" fillId="2" borderId="0" xfId="0" applyNumberFormat="1" applyFont="1" applyFill="1" applyBorder="1" applyProtection="1"/>
    <xf numFmtId="9" fontId="69" fillId="2" borderId="0" xfId="0" applyNumberFormat="1" applyFont="1" applyFill="1" applyBorder="1" applyProtection="1"/>
    <xf numFmtId="0" fontId="69" fillId="2" borderId="0" xfId="0" quotePrefix="1" applyFont="1" applyFill="1" applyBorder="1" applyProtection="1"/>
    <xf numFmtId="164" fontId="69" fillId="2" borderId="0" xfId="0" applyNumberFormat="1" applyFont="1" applyFill="1" applyBorder="1" applyProtection="1"/>
    <xf numFmtId="0" fontId="80" fillId="2" borderId="0" xfId="541" applyFont="1" applyFill="1" applyBorder="1" applyProtection="1"/>
    <xf numFmtId="3" fontId="80" fillId="2" borderId="0" xfId="541" applyNumberFormat="1" applyFont="1" applyFill="1" applyBorder="1" applyAlignment="1" applyProtection="1">
      <alignment horizontal="center"/>
    </xf>
    <xf numFmtId="0" fontId="69" fillId="2" borderId="0" xfId="541" quotePrefix="1" applyFont="1" applyFill="1" applyBorder="1" applyProtection="1"/>
    <xf numFmtId="165" fontId="69" fillId="2" borderId="0" xfId="0" applyNumberFormat="1" applyFont="1" applyFill="1" applyBorder="1" applyProtection="1"/>
    <xf numFmtId="43" fontId="69" fillId="2" borderId="0" xfId="0" applyNumberFormat="1" applyFont="1" applyFill="1" applyBorder="1" applyProtection="1"/>
    <xf numFmtId="168" fontId="80" fillId="2" borderId="0" xfId="357" applyNumberFormat="1" applyFont="1" applyFill="1" applyBorder="1" applyAlignment="1" applyProtection="1">
      <alignment horizontal="center"/>
    </xf>
    <xf numFmtId="165" fontId="78" fillId="2" borderId="0" xfId="621" applyNumberFormat="1" applyFont="1" applyFill="1" applyBorder="1" applyAlignment="1">
      <alignment vertical="center"/>
    </xf>
    <xf numFmtId="170" fontId="69" fillId="2" borderId="0" xfId="0" applyNumberFormat="1" applyFont="1" applyFill="1" applyBorder="1" applyProtection="1"/>
    <xf numFmtId="164" fontId="69" fillId="2" borderId="0" xfId="1" applyFont="1" applyFill="1" applyBorder="1" applyProtection="1"/>
    <xf numFmtId="4" fontId="69" fillId="2" borderId="0" xfId="0" applyNumberFormat="1" applyFont="1" applyFill="1" applyBorder="1" applyProtection="1"/>
    <xf numFmtId="9" fontId="69" fillId="2" borderId="0" xfId="2676" applyFont="1" applyFill="1" applyBorder="1" applyProtection="1"/>
    <xf numFmtId="44" fontId="69" fillId="2" borderId="0" xfId="0" applyNumberFormat="1" applyFont="1" applyFill="1" applyBorder="1" applyAlignment="1" applyProtection="1">
      <alignment horizontal="left"/>
    </xf>
    <xf numFmtId="3" fontId="69" fillId="2" borderId="0" xfId="0" applyNumberFormat="1" applyFont="1" applyFill="1" applyBorder="1" applyAlignment="1" applyProtection="1">
      <alignment horizontal="center"/>
    </xf>
    <xf numFmtId="164" fontId="69" fillId="2" borderId="0" xfId="1" applyFont="1" applyFill="1" applyBorder="1" applyAlignment="1" applyProtection="1"/>
    <xf numFmtId="171" fontId="69" fillId="2" borderId="0" xfId="0" applyNumberFormat="1" applyFont="1" applyFill="1" applyBorder="1" applyAlignment="1" applyProtection="1">
      <alignment horizontal="center"/>
    </xf>
    <xf numFmtId="3" fontId="69" fillId="2" borderId="0" xfId="0" applyNumberFormat="1" applyFont="1" applyFill="1" applyBorder="1" applyAlignment="1" applyProtection="1">
      <alignment horizontal="left"/>
    </xf>
    <xf numFmtId="164" fontId="69" fillId="2" borderId="0" xfId="1" applyFont="1" applyFill="1" applyBorder="1" applyAlignment="1" applyProtection="1">
      <alignment horizontal="center"/>
    </xf>
    <xf numFmtId="172" fontId="69" fillId="2" borderId="0" xfId="2676" applyNumberFormat="1" applyFont="1" applyFill="1" applyBorder="1" applyProtection="1"/>
    <xf numFmtId="3" fontId="78" fillId="2" borderId="0" xfId="0" applyNumberFormat="1" applyFont="1" applyFill="1" applyBorder="1" applyAlignment="1">
      <alignment horizontal="center" vertical="center"/>
    </xf>
    <xf numFmtId="168" fontId="69" fillId="2" borderId="0" xfId="357" applyNumberFormat="1" applyFont="1" applyFill="1" applyBorder="1" applyAlignment="1"/>
    <xf numFmtId="168" fontId="69" fillId="2" borderId="0" xfId="357" applyNumberFormat="1" applyFont="1" applyFill="1" applyBorder="1"/>
    <xf numFmtId="3" fontId="69" fillId="2" borderId="0" xfId="357" applyNumberFormat="1" applyFont="1" applyFill="1" applyBorder="1"/>
    <xf numFmtId="0" fontId="69" fillId="2" borderId="0" xfId="541" applyFont="1" applyFill="1" applyBorder="1" applyProtection="1"/>
    <xf numFmtId="0" fontId="69" fillId="2" borderId="0" xfId="541" applyFont="1" applyFill="1" applyBorder="1"/>
    <xf numFmtId="3" fontId="81" fillId="48" borderId="0" xfId="0" applyNumberFormat="1" applyFont="1" applyFill="1" applyBorder="1" applyAlignment="1">
      <alignment horizontal="center" vertical="center"/>
    </xf>
    <xf numFmtId="165" fontId="69" fillId="2" borderId="0" xfId="2432" applyFont="1" applyFill="1" applyBorder="1"/>
    <xf numFmtId="165" fontId="78" fillId="2" borderId="0" xfId="2432" applyFont="1" applyFill="1" applyBorder="1" applyAlignment="1">
      <alignment vertical="center"/>
    </xf>
    <xf numFmtId="164" fontId="37" fillId="2" borderId="0" xfId="1" applyFont="1" applyFill="1" applyBorder="1" applyAlignment="1" applyProtection="1">
      <alignment horizontal="left" vertical="center" indent="6"/>
      <protection hidden="1"/>
    </xf>
    <xf numFmtId="164" fontId="34" fillId="2" borderId="0" xfId="1" applyFont="1" applyFill="1" applyBorder="1" applyAlignment="1" applyProtection="1">
      <alignment horizontal="left" vertical="center" indent="6"/>
      <protection hidden="1"/>
    </xf>
    <xf numFmtId="164" fontId="71" fillId="49" borderId="50" xfId="1" applyFont="1" applyFill="1" applyBorder="1" applyAlignment="1" applyProtection="1">
      <alignment horizontal="center" vertical="center"/>
      <protection hidden="1"/>
    </xf>
    <xf numFmtId="164" fontId="29" fillId="51" borderId="50" xfId="1" applyFont="1" applyFill="1" applyBorder="1" applyAlignment="1" applyProtection="1">
      <alignment horizontal="center" vertical="center"/>
      <protection hidden="1"/>
    </xf>
    <xf numFmtId="164" fontId="30" fillId="51" borderId="50" xfId="1" applyFont="1" applyFill="1" applyBorder="1" applyAlignment="1" applyProtection="1">
      <alignment horizontal="center" vertical="center"/>
      <protection hidden="1"/>
    </xf>
    <xf numFmtId="164" fontId="29" fillId="0" borderId="50" xfId="1" applyFont="1" applyBorder="1" applyAlignment="1" applyProtection="1">
      <alignment horizontal="left" vertical="center" indent="1"/>
      <protection hidden="1"/>
    </xf>
    <xf numFmtId="0" fontId="29" fillId="45" borderId="0" xfId="0" applyFont="1" applyFill="1" applyBorder="1" applyAlignment="1" applyProtection="1">
      <alignment horizontal="right"/>
    </xf>
    <xf numFmtId="0" fontId="80" fillId="2" borderId="0" xfId="541" applyFont="1" applyFill="1" applyBorder="1" applyAlignment="1" applyProtection="1">
      <alignment horizontal="center"/>
    </xf>
    <xf numFmtId="0" fontId="80" fillId="2" borderId="0" xfId="0" applyFont="1" applyFill="1" applyBorder="1" applyAlignment="1" applyProtection="1">
      <alignment horizontal="center"/>
    </xf>
    <xf numFmtId="0" fontId="69" fillId="2" borderId="0" xfId="0" applyFont="1" applyFill="1" applyBorder="1" applyAlignment="1" applyProtection="1">
      <alignment horizontal="center"/>
    </xf>
    <xf numFmtId="0" fontId="69" fillId="2" borderId="0" xfId="0" applyFont="1" applyFill="1" applyBorder="1" applyAlignment="1" applyProtection="1">
      <alignment horizontal="center" vertical="center"/>
    </xf>
    <xf numFmtId="0" fontId="41" fillId="0" borderId="0" xfId="2409" applyFont="1" applyFill="1" applyBorder="1" applyAlignment="1">
      <alignment horizontal="left" vertical="center" wrapText="1"/>
    </xf>
    <xf numFmtId="0" fontId="41" fillId="0" borderId="0" xfId="2409" applyFont="1" applyFill="1" applyBorder="1" applyAlignment="1">
      <alignment horizontal="right" vertical="center" indent="1" readingOrder="1"/>
    </xf>
    <xf numFmtId="0" fontId="29" fillId="0" borderId="0" xfId="0" applyFont="1" applyBorder="1" applyAlignment="1" applyProtection="1">
      <alignment horizontal="right"/>
    </xf>
    <xf numFmtId="0" fontId="17" fillId="0" borderId="0" xfId="0" applyFont="1" applyBorder="1" applyAlignment="1" applyProtection="1">
      <alignment horizontal="right"/>
      <protection hidden="1"/>
    </xf>
    <xf numFmtId="167" fontId="17" fillId="0" borderId="0" xfId="0" applyNumberFormat="1" applyFont="1" applyBorder="1" applyAlignment="1" applyProtection="1">
      <alignment horizontal="left"/>
      <protection hidden="1"/>
    </xf>
    <xf numFmtId="0" fontId="30" fillId="47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>
      <alignment horizontal="right" vertical="center" indent="1"/>
    </xf>
    <xf numFmtId="0" fontId="41" fillId="0" borderId="0" xfId="623" applyFont="1" applyFill="1" applyBorder="1" applyAlignment="1">
      <alignment horizontal="right" vertical="center" indent="1" readingOrder="1"/>
    </xf>
    <xf numFmtId="9" fontId="43" fillId="0" borderId="0" xfId="623" applyNumberFormat="1" applyFont="1" applyFill="1" applyBorder="1" applyAlignment="1">
      <alignment horizontal="right" vertical="center" wrapText="1" indent="1" readingOrder="1"/>
    </xf>
    <xf numFmtId="0" fontId="30" fillId="47" borderId="0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right" vertical="center" wrapText="1"/>
    </xf>
    <xf numFmtId="0" fontId="41" fillId="2" borderId="0" xfId="623" applyFont="1" applyFill="1" applyBorder="1" applyAlignment="1">
      <alignment vertical="center" wrapText="1"/>
    </xf>
    <xf numFmtId="0" fontId="23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right"/>
    </xf>
    <xf numFmtId="0" fontId="32" fillId="45" borderId="0" xfId="0" applyFont="1" applyFill="1" applyAlignment="1" applyProtection="1">
      <alignment horizontal="center"/>
      <protection hidden="1"/>
    </xf>
    <xf numFmtId="0" fontId="29" fillId="45" borderId="0" xfId="0" applyFont="1" applyFill="1" applyAlignment="1" applyProtection="1">
      <alignment horizontal="right"/>
    </xf>
    <xf numFmtId="0" fontId="29" fillId="45" borderId="1" xfId="0" applyFont="1" applyFill="1" applyBorder="1" applyAlignment="1" applyProtection="1">
      <alignment horizontal="right"/>
    </xf>
    <xf numFmtId="0" fontId="30" fillId="45" borderId="9" xfId="0" applyFont="1" applyFill="1" applyBorder="1" applyAlignment="1" applyProtection="1">
      <alignment horizontal="center"/>
      <protection locked="0"/>
    </xf>
    <xf numFmtId="0" fontId="30" fillId="45" borderId="10" xfId="0" applyFont="1" applyFill="1" applyBorder="1" applyAlignment="1" applyProtection="1">
      <alignment horizontal="center"/>
      <protection locked="0"/>
    </xf>
    <xf numFmtId="0" fontId="30" fillId="45" borderId="11" xfId="0" applyFont="1" applyFill="1" applyBorder="1" applyAlignment="1" applyProtection="1">
      <alignment horizontal="center"/>
      <protection locked="0"/>
    </xf>
    <xf numFmtId="0" fontId="29" fillId="45" borderId="0" xfId="0" applyFont="1" applyFill="1" applyBorder="1" applyAlignment="1" applyProtection="1">
      <alignment horizontal="right"/>
    </xf>
    <xf numFmtId="164" fontId="37" fillId="2" borderId="0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Border="1" applyAlignment="1" applyProtection="1">
      <alignment horizontal="center" vertical="center"/>
      <protection hidden="1"/>
    </xf>
    <xf numFmtId="0" fontId="69" fillId="2" borderId="0" xfId="0" applyFont="1" applyFill="1" applyBorder="1" applyAlignment="1" applyProtection="1">
      <alignment horizontal="center" vertical="center"/>
    </xf>
    <xf numFmtId="0" fontId="69" fillId="2" borderId="0" xfId="0" applyFont="1" applyFill="1" applyBorder="1" applyAlignment="1" applyProtection="1">
      <alignment horizontal="center"/>
    </xf>
    <xf numFmtId="0" fontId="79" fillId="2" borderId="0" xfId="541" applyFont="1" applyFill="1" applyBorder="1" applyAlignment="1" applyProtection="1">
      <alignment horizontal="center"/>
    </xf>
    <xf numFmtId="0" fontId="80" fillId="2" borderId="0" xfId="541" applyFont="1" applyFill="1" applyBorder="1" applyAlignment="1" applyProtection="1">
      <alignment horizontal="center"/>
    </xf>
    <xf numFmtId="0" fontId="80" fillId="2" borderId="0" xfId="0" applyFont="1" applyFill="1" applyBorder="1" applyAlignment="1" applyProtection="1">
      <alignment horizontal="center"/>
    </xf>
    <xf numFmtId="0" fontId="79" fillId="2" borderId="0" xfId="0" applyFont="1" applyFill="1" applyBorder="1" applyAlignment="1" applyProtection="1">
      <alignment horizontal="center"/>
    </xf>
    <xf numFmtId="0" fontId="41" fillId="0" borderId="0" xfId="2409" applyFont="1" applyFill="1" applyBorder="1" applyAlignment="1">
      <alignment horizontal="left" vertical="center" wrapText="1"/>
    </xf>
    <xf numFmtId="164" fontId="72" fillId="0" borderId="13" xfId="0" applyNumberFormat="1" applyFont="1" applyFill="1" applyBorder="1" applyAlignment="1" applyProtection="1">
      <alignment horizontal="center" vertical="center"/>
      <protection hidden="1"/>
    </xf>
    <xf numFmtId="164" fontId="72" fillId="0" borderId="1" xfId="0" applyNumberFormat="1" applyFont="1" applyFill="1" applyBorder="1" applyAlignment="1" applyProtection="1">
      <alignment horizontal="center" vertical="center"/>
      <protection hidden="1"/>
    </xf>
    <xf numFmtId="164" fontId="72" fillId="0" borderId="14" xfId="0" applyNumberFormat="1" applyFont="1" applyFill="1" applyBorder="1" applyAlignment="1" applyProtection="1">
      <alignment horizontal="center" vertical="center"/>
      <protection hidden="1"/>
    </xf>
    <xf numFmtId="164" fontId="72" fillId="0" borderId="15" xfId="0" applyNumberFormat="1" applyFont="1" applyFill="1" applyBorder="1" applyAlignment="1" applyProtection="1">
      <alignment horizontal="center" vertical="center"/>
      <protection hidden="1"/>
    </xf>
    <xf numFmtId="164" fontId="73" fillId="50" borderId="3" xfId="0" applyNumberFormat="1" applyFont="1" applyFill="1" applyBorder="1" applyAlignment="1" applyProtection="1">
      <alignment horizontal="center" vertical="center"/>
      <protection hidden="1"/>
    </xf>
    <xf numFmtId="164" fontId="73" fillId="50" borderId="12" xfId="0" applyNumberFormat="1" applyFont="1" applyFill="1" applyBorder="1" applyAlignment="1" applyProtection="1">
      <alignment horizontal="center" vertical="center"/>
      <protection hidden="1"/>
    </xf>
    <xf numFmtId="164" fontId="73" fillId="51" borderId="14" xfId="0" applyNumberFormat="1" applyFont="1" applyFill="1" applyBorder="1" applyAlignment="1" applyProtection="1">
      <alignment horizontal="center" vertical="center"/>
      <protection hidden="1"/>
    </xf>
    <xf numFmtId="164" fontId="73" fillId="51" borderId="15" xfId="0" applyNumberFormat="1" applyFont="1" applyFill="1" applyBorder="1" applyAlignment="1" applyProtection="1">
      <alignment horizontal="center" vertical="center"/>
      <protection hidden="1"/>
    </xf>
    <xf numFmtId="164" fontId="71" fillId="46" borderId="9" xfId="0" applyNumberFormat="1" applyFont="1" applyFill="1" applyBorder="1" applyAlignment="1" applyProtection="1">
      <alignment horizontal="center" vertical="center"/>
      <protection hidden="1"/>
    </xf>
    <xf numFmtId="164" fontId="71" fillId="46" borderId="11" xfId="0" applyNumberFormat="1" applyFont="1" applyFill="1" applyBorder="1" applyAlignment="1" applyProtection="1">
      <alignment horizontal="center" vertical="center"/>
      <protection hidden="1"/>
    </xf>
    <xf numFmtId="164" fontId="72" fillId="0" borderId="50" xfId="0" applyNumberFormat="1" applyFont="1" applyFill="1" applyBorder="1" applyAlignment="1" applyProtection="1">
      <alignment horizontal="center" vertical="center"/>
      <protection hidden="1"/>
    </xf>
    <xf numFmtId="164" fontId="72" fillId="0" borderId="50" xfId="0" applyNumberFormat="1" applyFont="1" applyFill="1" applyBorder="1" applyAlignment="1" applyProtection="1">
      <alignment horizontal="center" vertical="center" wrapText="1"/>
      <protection hidden="1"/>
    </xf>
    <xf numFmtId="164" fontId="73" fillId="0" borderId="53" xfId="0" applyNumberFormat="1" applyFont="1" applyFill="1" applyBorder="1" applyAlignment="1" applyProtection="1">
      <alignment horizontal="center" vertical="center"/>
      <protection hidden="1"/>
    </xf>
    <xf numFmtId="164" fontId="73" fillId="0" borderId="54" xfId="0" applyNumberFormat="1" applyFont="1" applyFill="1" applyBorder="1" applyAlignment="1" applyProtection="1">
      <alignment horizontal="center" vertical="center"/>
      <protection hidden="1"/>
    </xf>
    <xf numFmtId="0" fontId="76" fillId="0" borderId="0" xfId="2409" applyFont="1" applyFill="1" applyBorder="1" applyAlignment="1">
      <alignment horizontal="left" vertical="center" wrapText="1"/>
    </xf>
    <xf numFmtId="0" fontId="71" fillId="39" borderId="13" xfId="0" applyFont="1" applyFill="1" applyBorder="1" applyAlignment="1" applyProtection="1">
      <alignment horizontal="center" vertical="center"/>
      <protection hidden="1"/>
    </xf>
    <xf numFmtId="0" fontId="71" fillId="39" borderId="0" xfId="0" applyFont="1" applyFill="1" applyBorder="1" applyAlignment="1" applyProtection="1">
      <alignment horizontal="center" vertical="center"/>
      <protection hidden="1"/>
    </xf>
    <xf numFmtId="0" fontId="38" fillId="39" borderId="13" xfId="0" applyFont="1" applyFill="1" applyBorder="1" applyAlignment="1" applyProtection="1">
      <alignment horizontal="center" vertical="center"/>
      <protection hidden="1"/>
    </xf>
    <xf numFmtId="0" fontId="38" fillId="39" borderId="0" xfId="0" applyFont="1" applyFill="1" applyBorder="1" applyAlignment="1" applyProtection="1">
      <alignment horizontal="center" vertical="center"/>
      <protection hidden="1"/>
    </xf>
    <xf numFmtId="0" fontId="38" fillId="39" borderId="51" xfId="0" applyFont="1" applyFill="1" applyBorder="1" applyAlignment="1" applyProtection="1">
      <alignment horizontal="center" vertical="center" wrapText="1"/>
      <protection hidden="1"/>
    </xf>
    <xf numFmtId="0" fontId="38" fillId="39" borderId="52" xfId="0" applyFont="1" applyFill="1" applyBorder="1" applyAlignment="1" applyProtection="1">
      <alignment horizontal="center" vertical="center" wrapText="1"/>
      <protection hidden="1"/>
    </xf>
    <xf numFmtId="0" fontId="41" fillId="0" borderId="0" xfId="2409" applyFont="1" applyFill="1" applyBorder="1" applyAlignment="1">
      <alignment horizontal="right" vertical="center" indent="1" readingOrder="1"/>
    </xf>
    <xf numFmtId="0" fontId="38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Border="1" applyAlignment="1" applyProtection="1">
      <alignment horizontal="right"/>
    </xf>
    <xf numFmtId="0" fontId="17" fillId="0" borderId="0" xfId="0" applyFont="1" applyBorder="1" applyAlignment="1" applyProtection="1">
      <alignment horizontal="right"/>
      <protection hidden="1"/>
    </xf>
    <xf numFmtId="167" fontId="17" fillId="0" borderId="0" xfId="0" applyNumberFormat="1" applyFont="1" applyBorder="1" applyAlignment="1" applyProtection="1">
      <alignment horizontal="left"/>
      <protection hidden="1"/>
    </xf>
    <xf numFmtId="167" fontId="17" fillId="0" borderId="0" xfId="0" applyNumberFormat="1" applyFont="1" applyAlignment="1" applyProtection="1">
      <alignment horizontal="left"/>
      <protection hidden="1"/>
    </xf>
    <xf numFmtId="0" fontId="30" fillId="47" borderId="0" xfId="0" applyFont="1" applyFill="1" applyBorder="1" applyAlignment="1" applyProtection="1">
      <alignment horizontal="center" vertical="center"/>
      <protection hidden="1"/>
    </xf>
    <xf numFmtId="164" fontId="29" fillId="0" borderId="51" xfId="1" applyFont="1" applyBorder="1" applyAlignment="1" applyProtection="1">
      <alignment horizontal="center" vertical="center"/>
      <protection hidden="1"/>
    </xf>
    <xf numFmtId="164" fontId="29" fillId="0" borderId="52" xfId="1" applyFont="1" applyBorder="1" applyAlignment="1" applyProtection="1">
      <alignment horizontal="center" vertical="center"/>
      <protection hidden="1"/>
    </xf>
    <xf numFmtId="164" fontId="29" fillId="0" borderId="51" xfId="1" applyFont="1" applyBorder="1" applyAlignment="1" applyProtection="1">
      <alignment horizontal="center" vertical="center" wrapText="1"/>
      <protection hidden="1"/>
    </xf>
    <xf numFmtId="164" fontId="29" fillId="0" borderId="52" xfId="1" applyFont="1" applyBorder="1" applyAlignment="1" applyProtection="1">
      <alignment horizontal="center" vertical="center" wrapText="1"/>
      <protection hidden="1"/>
    </xf>
    <xf numFmtId="0" fontId="71" fillId="39" borderId="13" xfId="0" applyFont="1" applyFill="1" applyBorder="1" applyAlignment="1" applyProtection="1">
      <alignment horizontal="center" vertical="center" wrapText="1"/>
      <protection hidden="1"/>
    </xf>
    <xf numFmtId="0" fontId="71" fillId="39" borderId="0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center" wrapText="1"/>
    </xf>
    <xf numFmtId="0" fontId="43" fillId="0" borderId="0" xfId="0" applyFont="1" applyFill="1" applyBorder="1" applyAlignment="1">
      <alignment horizontal="right" vertical="center" indent="1"/>
    </xf>
    <xf numFmtId="0" fontId="63" fillId="0" borderId="0" xfId="0" applyFont="1" applyFill="1" applyBorder="1" applyAlignment="1" applyProtection="1">
      <alignment horizontal="center"/>
      <protection hidden="1"/>
    </xf>
    <xf numFmtId="0" fontId="71" fillId="39" borderId="55" xfId="0" applyFont="1" applyFill="1" applyBorder="1" applyAlignment="1" applyProtection="1">
      <alignment horizontal="center" vertical="center" wrapText="1"/>
      <protection hidden="1"/>
    </xf>
    <xf numFmtId="0" fontId="71" fillId="39" borderId="56" xfId="0" applyFont="1" applyFill="1" applyBorder="1" applyAlignment="1" applyProtection="1">
      <alignment horizontal="center" vertical="center" wrapText="1"/>
      <protection hidden="1"/>
    </xf>
    <xf numFmtId="0" fontId="71" fillId="39" borderId="55" xfId="0" applyFont="1" applyFill="1" applyBorder="1" applyAlignment="1" applyProtection="1">
      <alignment horizontal="center" vertical="center"/>
      <protection hidden="1"/>
    </xf>
    <xf numFmtId="0" fontId="71" fillId="39" borderId="56" xfId="0" applyFont="1" applyFill="1" applyBorder="1" applyAlignment="1" applyProtection="1">
      <alignment horizontal="center" vertical="center"/>
      <protection hidden="1"/>
    </xf>
    <xf numFmtId="0" fontId="65" fillId="0" borderId="0" xfId="0" applyFont="1" applyFill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left"/>
      <protection hidden="1"/>
    </xf>
    <xf numFmtId="0" fontId="20" fillId="0" borderId="0" xfId="0" applyFont="1" applyBorder="1" applyAlignment="1" applyProtection="1">
      <alignment horizontal="left" vertical="top" wrapText="1"/>
    </xf>
    <xf numFmtId="0" fontId="41" fillId="0" borderId="0" xfId="623" applyFont="1" applyFill="1" applyBorder="1" applyAlignment="1">
      <alignment horizontal="right" vertical="center" indent="1" readingOrder="1"/>
    </xf>
    <xf numFmtId="0" fontId="41" fillId="0" borderId="0" xfId="623" applyFont="1" applyFill="1" applyBorder="1" applyAlignment="1">
      <alignment horizontal="left" vertical="center" wrapText="1"/>
    </xf>
    <xf numFmtId="164" fontId="73" fillId="41" borderId="14" xfId="0" applyNumberFormat="1" applyFont="1" applyFill="1" applyBorder="1" applyAlignment="1" applyProtection="1">
      <alignment horizontal="center" vertical="center"/>
      <protection hidden="1"/>
    </xf>
    <xf numFmtId="164" fontId="73" fillId="41" borderId="15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right" vertical="center" wrapText="1"/>
    </xf>
    <xf numFmtId="0" fontId="29" fillId="0" borderId="0" xfId="0" applyFont="1" applyBorder="1" applyAlignment="1" applyProtection="1">
      <alignment horizontal="right" vertical="center" wrapText="1"/>
    </xf>
    <xf numFmtId="164" fontId="73" fillId="40" borderId="3" xfId="0" applyNumberFormat="1" applyFont="1" applyFill="1" applyBorder="1" applyAlignment="1" applyProtection="1">
      <alignment horizontal="center" vertical="center"/>
      <protection hidden="1"/>
    </xf>
    <xf numFmtId="164" fontId="73" fillId="40" borderId="12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right"/>
      <protection hidden="1"/>
    </xf>
    <xf numFmtId="0" fontId="30" fillId="47" borderId="0" xfId="0" applyFont="1" applyFill="1" applyBorder="1" applyAlignment="1" applyProtection="1">
      <alignment horizontal="center" vertical="center" wrapText="1"/>
      <protection hidden="1"/>
    </xf>
    <xf numFmtId="9" fontId="43" fillId="0" borderId="0" xfId="623" applyNumberFormat="1" applyFont="1" applyFill="1" applyBorder="1" applyAlignment="1">
      <alignment horizontal="right" vertical="center" wrapText="1" indent="1" readingOrder="1"/>
    </xf>
    <xf numFmtId="0" fontId="26" fillId="0" borderId="0" xfId="0" applyFont="1" applyBorder="1" applyAlignment="1" applyProtection="1">
      <alignment horizontal="left" vertical="top" wrapText="1"/>
    </xf>
    <xf numFmtId="0" fontId="21" fillId="0" borderId="0" xfId="0" applyFont="1" applyBorder="1" applyAlignment="1" applyProtection="1">
      <alignment horizontal="left"/>
      <protection hidden="1"/>
    </xf>
    <xf numFmtId="0" fontId="41" fillId="2" borderId="0" xfId="623" applyFont="1" applyFill="1" applyBorder="1" applyAlignment="1">
      <alignment vertical="center" wrapText="1"/>
    </xf>
    <xf numFmtId="9" fontId="43" fillId="2" borderId="0" xfId="623" applyNumberFormat="1" applyFont="1" applyFill="1" applyBorder="1" applyAlignment="1">
      <alignment horizontal="right" vertical="center" wrapText="1" readingOrder="1"/>
    </xf>
    <xf numFmtId="0" fontId="23" fillId="0" borderId="0" xfId="0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Border="1" applyAlignment="1" applyProtection="1">
      <alignment horizontal="center" vertical="center" wrapText="1"/>
    </xf>
    <xf numFmtId="0" fontId="37" fillId="43" borderId="21" xfId="0" applyFont="1" applyFill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29" fillId="5" borderId="19" xfId="0" applyFont="1" applyFill="1" applyBorder="1" applyAlignment="1" applyProtection="1">
      <alignment horizontal="center"/>
      <protection hidden="1"/>
    </xf>
    <xf numFmtId="0" fontId="29" fillId="5" borderId="20" xfId="0" applyFont="1" applyFill="1" applyBorder="1" applyAlignment="1" applyProtection="1">
      <alignment horizontal="center"/>
      <protection hidden="1"/>
    </xf>
    <xf numFmtId="0" fontId="37" fillId="43" borderId="44" xfId="0" applyFont="1" applyFill="1" applyBorder="1" applyAlignment="1" applyProtection="1">
      <alignment horizontal="center" vertical="center"/>
      <protection hidden="1"/>
    </xf>
    <xf numFmtId="0" fontId="29" fillId="4" borderId="19" xfId="0" applyFont="1" applyFill="1" applyBorder="1" applyAlignment="1" applyProtection="1">
      <alignment horizontal="center"/>
      <protection hidden="1"/>
    </xf>
    <xf numFmtId="0" fontId="29" fillId="4" borderId="20" xfId="0" applyFont="1" applyFill="1" applyBorder="1" applyAlignment="1" applyProtection="1">
      <alignment horizontal="center"/>
      <protection hidden="1"/>
    </xf>
    <xf numFmtId="0" fontId="37" fillId="43" borderId="29" xfId="0" applyFont="1" applyFill="1" applyBorder="1" applyAlignment="1" applyProtection="1">
      <alignment horizontal="center" vertical="center"/>
      <protection hidden="1"/>
    </xf>
    <xf numFmtId="0" fontId="37" fillId="43" borderId="45" xfId="0" applyFont="1" applyFill="1" applyBorder="1" applyAlignment="1" applyProtection="1">
      <alignment horizontal="center" vertical="center"/>
      <protection hidden="1"/>
    </xf>
    <xf numFmtId="0" fontId="37" fillId="43" borderId="46" xfId="0" applyFont="1" applyFill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hidden="1"/>
    </xf>
    <xf numFmtId="0" fontId="29" fillId="0" borderId="0" xfId="0" applyFont="1" applyAlignment="1" applyProtection="1">
      <alignment horizontal="right"/>
    </xf>
    <xf numFmtId="0" fontId="29" fillId="0" borderId="0" xfId="610" applyFont="1" applyAlignment="1" applyProtection="1">
      <alignment horizontal="right"/>
    </xf>
    <xf numFmtId="0" fontId="29" fillId="0" borderId="0" xfId="610" applyFont="1" applyBorder="1" applyAlignment="1" applyProtection="1">
      <alignment horizontal="right"/>
    </xf>
    <xf numFmtId="0" fontId="30" fillId="0" borderId="33" xfId="0" applyFont="1" applyFill="1" applyBorder="1" applyAlignment="1" applyProtection="1">
      <alignment horizontal="left" vertical="center"/>
      <protection hidden="1"/>
    </xf>
    <xf numFmtId="0" fontId="23" fillId="8" borderId="0" xfId="0" applyFont="1" applyFill="1" applyBorder="1" applyAlignment="1" applyProtection="1">
      <alignment horizontal="center" vertical="center"/>
      <protection hidden="1"/>
    </xf>
    <xf numFmtId="0" fontId="29" fillId="3" borderId="19" xfId="0" applyFont="1" applyFill="1" applyBorder="1" applyAlignment="1" applyProtection="1">
      <alignment horizontal="center"/>
      <protection hidden="1"/>
    </xf>
    <xf numFmtId="0" fontId="29" fillId="3" borderId="22" xfId="0" applyFont="1" applyFill="1" applyBorder="1" applyAlignment="1" applyProtection="1">
      <alignment horizontal="center"/>
      <protection hidden="1"/>
    </xf>
  </cellXfs>
  <cellStyles count="2677">
    <cellStyle name="20% - Énfasis1 2" xfId="1864" xr:uid="{00000000-0005-0000-0000-000000000000}"/>
    <cellStyle name="20% - Énfasis1 2 2" xfId="2415" xr:uid="{00000000-0005-0000-0000-000001000000}"/>
    <cellStyle name="20% - Énfasis2 2" xfId="1865" xr:uid="{00000000-0005-0000-0000-000002000000}"/>
    <cellStyle name="20% - Énfasis2 2 2" xfId="2416" xr:uid="{00000000-0005-0000-0000-000003000000}"/>
    <cellStyle name="20% - Énfasis3 2" xfId="1866" xr:uid="{00000000-0005-0000-0000-000004000000}"/>
    <cellStyle name="20% - Énfasis3 2 2" xfId="2417" xr:uid="{00000000-0005-0000-0000-000005000000}"/>
    <cellStyle name="20% - Énfasis4 2" xfId="1867" xr:uid="{00000000-0005-0000-0000-000006000000}"/>
    <cellStyle name="20% - Énfasis4 2 2" xfId="2418" xr:uid="{00000000-0005-0000-0000-000007000000}"/>
    <cellStyle name="20% - Énfasis5 2" xfId="1868" xr:uid="{00000000-0005-0000-0000-000008000000}"/>
    <cellStyle name="20% - Énfasis5 2 2" xfId="2419" xr:uid="{00000000-0005-0000-0000-000009000000}"/>
    <cellStyle name="20% - Énfasis6 2" xfId="1869" xr:uid="{00000000-0005-0000-0000-00000A000000}"/>
    <cellStyle name="20% - Énfasis6 2 2" xfId="2420" xr:uid="{00000000-0005-0000-0000-00000B000000}"/>
    <cellStyle name="40% - Énfasis1 2" xfId="1870" xr:uid="{00000000-0005-0000-0000-00000C000000}"/>
    <cellStyle name="40% - Énfasis1 2 2" xfId="2421" xr:uid="{00000000-0005-0000-0000-00000D000000}"/>
    <cellStyle name="40% - Énfasis2 2" xfId="1871" xr:uid="{00000000-0005-0000-0000-00000E000000}"/>
    <cellStyle name="40% - Énfasis2 2 2" xfId="2422" xr:uid="{00000000-0005-0000-0000-00000F000000}"/>
    <cellStyle name="40% - Énfasis3 2" xfId="1872" xr:uid="{00000000-0005-0000-0000-000010000000}"/>
    <cellStyle name="40% - Énfasis3 2 2" xfId="2423" xr:uid="{00000000-0005-0000-0000-000011000000}"/>
    <cellStyle name="40% - Énfasis4 2" xfId="1873" xr:uid="{00000000-0005-0000-0000-000012000000}"/>
    <cellStyle name="40% - Énfasis4 2 2" xfId="2424" xr:uid="{00000000-0005-0000-0000-000013000000}"/>
    <cellStyle name="40% - Énfasis5 2" xfId="1874" xr:uid="{00000000-0005-0000-0000-000014000000}"/>
    <cellStyle name="40% - Énfasis5 2 2" xfId="2425" xr:uid="{00000000-0005-0000-0000-000015000000}"/>
    <cellStyle name="40% - Énfasis6 2" xfId="1875" xr:uid="{00000000-0005-0000-0000-000016000000}"/>
    <cellStyle name="40% - Énfasis6 2 2" xfId="2426" xr:uid="{00000000-0005-0000-0000-000017000000}"/>
    <cellStyle name="60% - Énfasis1 2" xfId="1876" xr:uid="{00000000-0005-0000-0000-000018000000}"/>
    <cellStyle name="60% - Énfasis2 2" xfId="1877" xr:uid="{00000000-0005-0000-0000-000019000000}"/>
    <cellStyle name="60% - Énfasis3 2" xfId="1878" xr:uid="{00000000-0005-0000-0000-00001A000000}"/>
    <cellStyle name="60% - Énfasis4 2" xfId="1879" xr:uid="{00000000-0005-0000-0000-00001B000000}"/>
    <cellStyle name="60% - Énfasis5 2" xfId="1880" xr:uid="{00000000-0005-0000-0000-00001C000000}"/>
    <cellStyle name="60% - Énfasis6 2" xfId="1881" xr:uid="{00000000-0005-0000-0000-00001D000000}"/>
    <cellStyle name="Bad 2" xfId="1882" xr:uid="{00000000-0005-0000-0000-00001E000000}"/>
    <cellStyle name="Buena 2" xfId="1883" xr:uid="{00000000-0005-0000-0000-00001F000000}"/>
    <cellStyle name="Cálculo 2" xfId="1884" xr:uid="{00000000-0005-0000-0000-000020000000}"/>
    <cellStyle name="Celda de comprobación 2" xfId="1885" xr:uid="{00000000-0005-0000-0000-000021000000}"/>
    <cellStyle name="Celda vinculada 2" xfId="1886" xr:uid="{00000000-0005-0000-0000-000022000000}"/>
    <cellStyle name="Comma" xfId="357" builtinId="3"/>
    <cellStyle name="Comma 2" xfId="361" xr:uid="{00000000-0005-0000-0000-000023000000}"/>
    <cellStyle name="Comma 2 10" xfId="29" xr:uid="{00000000-0005-0000-0000-000024000000}"/>
    <cellStyle name="Comma 2 10 2" xfId="387" xr:uid="{00000000-0005-0000-0000-000025000000}"/>
    <cellStyle name="Comma 2 100" xfId="296" xr:uid="{00000000-0005-0000-0000-000026000000}"/>
    <cellStyle name="Comma 2 100 2" xfId="565" xr:uid="{00000000-0005-0000-0000-000027000000}"/>
    <cellStyle name="Comma 2 101" xfId="299" xr:uid="{00000000-0005-0000-0000-000028000000}"/>
    <cellStyle name="Comma 2 101 2" xfId="567" xr:uid="{00000000-0005-0000-0000-000029000000}"/>
    <cellStyle name="Comma 2 102" xfId="302" xr:uid="{00000000-0005-0000-0000-00002A000000}"/>
    <cellStyle name="Comma 2 102 2" xfId="569" xr:uid="{00000000-0005-0000-0000-00002B000000}"/>
    <cellStyle name="Comma 2 103" xfId="305" xr:uid="{00000000-0005-0000-0000-00002C000000}"/>
    <cellStyle name="Comma 2 103 2" xfId="571" xr:uid="{00000000-0005-0000-0000-00002D000000}"/>
    <cellStyle name="Comma 2 104" xfId="308" xr:uid="{00000000-0005-0000-0000-00002E000000}"/>
    <cellStyle name="Comma 2 104 2" xfId="573" xr:uid="{00000000-0005-0000-0000-00002F000000}"/>
    <cellStyle name="Comma 2 105" xfId="311" xr:uid="{00000000-0005-0000-0000-000030000000}"/>
    <cellStyle name="Comma 2 105 2" xfId="575" xr:uid="{00000000-0005-0000-0000-000031000000}"/>
    <cellStyle name="Comma 2 106" xfId="314" xr:uid="{00000000-0005-0000-0000-000032000000}"/>
    <cellStyle name="Comma 2 106 2" xfId="577" xr:uid="{00000000-0005-0000-0000-000033000000}"/>
    <cellStyle name="Comma 2 107" xfId="317" xr:uid="{00000000-0005-0000-0000-000034000000}"/>
    <cellStyle name="Comma 2 107 2" xfId="579" xr:uid="{00000000-0005-0000-0000-000035000000}"/>
    <cellStyle name="Comma 2 108" xfId="320" xr:uid="{00000000-0005-0000-0000-000036000000}"/>
    <cellStyle name="Comma 2 108 2" xfId="581" xr:uid="{00000000-0005-0000-0000-000037000000}"/>
    <cellStyle name="Comma 2 109" xfId="323" xr:uid="{00000000-0005-0000-0000-000038000000}"/>
    <cellStyle name="Comma 2 109 2" xfId="583" xr:uid="{00000000-0005-0000-0000-000039000000}"/>
    <cellStyle name="Comma 2 11" xfId="32" xr:uid="{00000000-0005-0000-0000-00003A000000}"/>
    <cellStyle name="Comma 2 11 2" xfId="389" xr:uid="{00000000-0005-0000-0000-00003B000000}"/>
    <cellStyle name="Comma 2 110" xfId="326" xr:uid="{00000000-0005-0000-0000-00003C000000}"/>
    <cellStyle name="Comma 2 110 2" xfId="585" xr:uid="{00000000-0005-0000-0000-00003D000000}"/>
    <cellStyle name="Comma 2 111" xfId="329" xr:uid="{00000000-0005-0000-0000-00003E000000}"/>
    <cellStyle name="Comma 2 111 2" xfId="587" xr:uid="{00000000-0005-0000-0000-00003F000000}"/>
    <cellStyle name="Comma 2 112" xfId="332" xr:uid="{00000000-0005-0000-0000-000040000000}"/>
    <cellStyle name="Comma 2 112 2" xfId="589" xr:uid="{00000000-0005-0000-0000-000041000000}"/>
    <cellStyle name="Comma 2 113" xfId="335" xr:uid="{00000000-0005-0000-0000-000042000000}"/>
    <cellStyle name="Comma 2 113 2" xfId="591" xr:uid="{00000000-0005-0000-0000-000043000000}"/>
    <cellStyle name="Comma 2 114" xfId="338" xr:uid="{00000000-0005-0000-0000-000044000000}"/>
    <cellStyle name="Comma 2 114 2" xfId="593" xr:uid="{00000000-0005-0000-0000-000045000000}"/>
    <cellStyle name="Comma 2 115" xfId="341" xr:uid="{00000000-0005-0000-0000-000046000000}"/>
    <cellStyle name="Comma 2 115 2" xfId="595" xr:uid="{00000000-0005-0000-0000-000047000000}"/>
    <cellStyle name="Comma 2 116" xfId="344" xr:uid="{00000000-0005-0000-0000-000048000000}"/>
    <cellStyle name="Comma 2 116 2" xfId="597" xr:uid="{00000000-0005-0000-0000-000049000000}"/>
    <cellStyle name="Comma 2 117" xfId="347" xr:uid="{00000000-0005-0000-0000-00004A000000}"/>
    <cellStyle name="Comma 2 117 2" xfId="599" xr:uid="{00000000-0005-0000-0000-00004B000000}"/>
    <cellStyle name="Comma 2 118" xfId="350" xr:uid="{00000000-0005-0000-0000-00004C000000}"/>
    <cellStyle name="Comma 2 118 2" xfId="601" xr:uid="{00000000-0005-0000-0000-00004D000000}"/>
    <cellStyle name="Comma 2 119" xfId="353" xr:uid="{00000000-0005-0000-0000-00004E000000}"/>
    <cellStyle name="Comma 2 119 2" xfId="603" xr:uid="{00000000-0005-0000-0000-00004F000000}"/>
    <cellStyle name="Comma 2 12" xfId="35" xr:uid="{00000000-0005-0000-0000-000050000000}"/>
    <cellStyle name="Comma 2 12 2" xfId="391" xr:uid="{00000000-0005-0000-0000-000051000000}"/>
    <cellStyle name="Comma 2 120" xfId="356" xr:uid="{00000000-0005-0000-0000-000052000000}"/>
    <cellStyle name="Comma 2 120 2" xfId="605" xr:uid="{00000000-0005-0000-0000-000053000000}"/>
    <cellStyle name="Comma 2 121" xfId="611" xr:uid="{00000000-0005-0000-0000-000054000000}"/>
    <cellStyle name="Comma 2 122" xfId="1887" xr:uid="{00000000-0005-0000-0000-000055000000}"/>
    <cellStyle name="Comma 2 123" xfId="2427" xr:uid="{00000000-0005-0000-0000-000056000000}"/>
    <cellStyle name="Comma 2 13" xfId="38" xr:uid="{00000000-0005-0000-0000-000057000000}"/>
    <cellStyle name="Comma 2 13 2" xfId="393" xr:uid="{00000000-0005-0000-0000-000058000000}"/>
    <cellStyle name="Comma 2 14" xfId="41" xr:uid="{00000000-0005-0000-0000-000059000000}"/>
    <cellStyle name="Comma 2 14 2" xfId="395" xr:uid="{00000000-0005-0000-0000-00005A000000}"/>
    <cellStyle name="Comma 2 15" xfId="44" xr:uid="{00000000-0005-0000-0000-00005B000000}"/>
    <cellStyle name="Comma 2 15 2" xfId="397" xr:uid="{00000000-0005-0000-0000-00005C000000}"/>
    <cellStyle name="Comma 2 16" xfId="47" xr:uid="{00000000-0005-0000-0000-00005D000000}"/>
    <cellStyle name="Comma 2 16 2" xfId="399" xr:uid="{00000000-0005-0000-0000-00005E000000}"/>
    <cellStyle name="Comma 2 17" xfId="50" xr:uid="{00000000-0005-0000-0000-00005F000000}"/>
    <cellStyle name="Comma 2 17 2" xfId="401" xr:uid="{00000000-0005-0000-0000-000060000000}"/>
    <cellStyle name="Comma 2 18" xfId="53" xr:uid="{00000000-0005-0000-0000-000061000000}"/>
    <cellStyle name="Comma 2 18 2" xfId="403" xr:uid="{00000000-0005-0000-0000-000062000000}"/>
    <cellStyle name="Comma 2 19" xfId="56" xr:uid="{00000000-0005-0000-0000-000063000000}"/>
    <cellStyle name="Comma 2 19 2" xfId="405" xr:uid="{00000000-0005-0000-0000-000064000000}"/>
    <cellStyle name="Comma 2 2" xfId="5" xr:uid="{00000000-0005-0000-0000-000065000000}"/>
    <cellStyle name="Comma 2 2 2" xfId="371" xr:uid="{00000000-0005-0000-0000-000066000000}"/>
    <cellStyle name="Comma 2 20" xfId="59" xr:uid="{00000000-0005-0000-0000-000067000000}"/>
    <cellStyle name="Comma 2 20 2" xfId="407" xr:uid="{00000000-0005-0000-0000-000068000000}"/>
    <cellStyle name="Comma 2 21" xfId="62" xr:uid="{00000000-0005-0000-0000-000069000000}"/>
    <cellStyle name="Comma 2 21 2" xfId="409" xr:uid="{00000000-0005-0000-0000-00006A000000}"/>
    <cellStyle name="Comma 2 22" xfId="65" xr:uid="{00000000-0005-0000-0000-00006B000000}"/>
    <cellStyle name="Comma 2 22 2" xfId="411" xr:uid="{00000000-0005-0000-0000-00006C000000}"/>
    <cellStyle name="Comma 2 23" xfId="68" xr:uid="{00000000-0005-0000-0000-00006D000000}"/>
    <cellStyle name="Comma 2 23 2" xfId="413" xr:uid="{00000000-0005-0000-0000-00006E000000}"/>
    <cellStyle name="Comma 2 24" xfId="71" xr:uid="{00000000-0005-0000-0000-00006F000000}"/>
    <cellStyle name="Comma 2 24 2" xfId="415" xr:uid="{00000000-0005-0000-0000-000070000000}"/>
    <cellStyle name="Comma 2 25" xfId="74" xr:uid="{00000000-0005-0000-0000-000071000000}"/>
    <cellStyle name="Comma 2 25 2" xfId="417" xr:uid="{00000000-0005-0000-0000-000072000000}"/>
    <cellStyle name="Comma 2 26" xfId="77" xr:uid="{00000000-0005-0000-0000-000073000000}"/>
    <cellStyle name="Comma 2 26 2" xfId="419" xr:uid="{00000000-0005-0000-0000-000074000000}"/>
    <cellStyle name="Comma 2 27" xfId="80" xr:uid="{00000000-0005-0000-0000-000075000000}"/>
    <cellStyle name="Comma 2 27 2" xfId="421" xr:uid="{00000000-0005-0000-0000-000076000000}"/>
    <cellStyle name="Comma 2 28" xfId="83" xr:uid="{00000000-0005-0000-0000-000077000000}"/>
    <cellStyle name="Comma 2 28 2" xfId="423" xr:uid="{00000000-0005-0000-0000-000078000000}"/>
    <cellStyle name="Comma 2 29" xfId="86" xr:uid="{00000000-0005-0000-0000-000079000000}"/>
    <cellStyle name="Comma 2 29 2" xfId="425" xr:uid="{00000000-0005-0000-0000-00007A000000}"/>
    <cellStyle name="Comma 2 3" xfId="8" xr:uid="{00000000-0005-0000-0000-00007B000000}"/>
    <cellStyle name="Comma 2 3 2" xfId="373" xr:uid="{00000000-0005-0000-0000-00007C000000}"/>
    <cellStyle name="Comma 2 30" xfId="89" xr:uid="{00000000-0005-0000-0000-00007D000000}"/>
    <cellStyle name="Comma 2 30 2" xfId="427" xr:uid="{00000000-0005-0000-0000-00007E000000}"/>
    <cellStyle name="Comma 2 31" xfId="92" xr:uid="{00000000-0005-0000-0000-00007F000000}"/>
    <cellStyle name="Comma 2 31 2" xfId="429" xr:uid="{00000000-0005-0000-0000-000080000000}"/>
    <cellStyle name="Comma 2 32" xfId="95" xr:uid="{00000000-0005-0000-0000-000081000000}"/>
    <cellStyle name="Comma 2 32 2" xfId="431" xr:uid="{00000000-0005-0000-0000-000082000000}"/>
    <cellStyle name="Comma 2 33" xfId="98" xr:uid="{00000000-0005-0000-0000-000083000000}"/>
    <cellStyle name="Comma 2 33 2" xfId="433" xr:uid="{00000000-0005-0000-0000-000084000000}"/>
    <cellStyle name="Comma 2 34" xfId="101" xr:uid="{00000000-0005-0000-0000-000085000000}"/>
    <cellStyle name="Comma 2 34 2" xfId="435" xr:uid="{00000000-0005-0000-0000-000086000000}"/>
    <cellStyle name="Comma 2 35" xfId="104" xr:uid="{00000000-0005-0000-0000-000087000000}"/>
    <cellStyle name="Comma 2 35 2" xfId="437" xr:uid="{00000000-0005-0000-0000-000088000000}"/>
    <cellStyle name="Comma 2 36" xfId="107" xr:uid="{00000000-0005-0000-0000-000089000000}"/>
    <cellStyle name="Comma 2 36 2" xfId="439" xr:uid="{00000000-0005-0000-0000-00008A000000}"/>
    <cellStyle name="Comma 2 37" xfId="110" xr:uid="{00000000-0005-0000-0000-00008B000000}"/>
    <cellStyle name="Comma 2 37 2" xfId="441" xr:uid="{00000000-0005-0000-0000-00008C000000}"/>
    <cellStyle name="Comma 2 38" xfId="113" xr:uid="{00000000-0005-0000-0000-00008D000000}"/>
    <cellStyle name="Comma 2 38 2" xfId="443" xr:uid="{00000000-0005-0000-0000-00008E000000}"/>
    <cellStyle name="Comma 2 39" xfId="116" xr:uid="{00000000-0005-0000-0000-00008F000000}"/>
    <cellStyle name="Comma 2 39 2" xfId="445" xr:uid="{00000000-0005-0000-0000-000090000000}"/>
    <cellStyle name="Comma 2 4" xfId="11" xr:uid="{00000000-0005-0000-0000-000091000000}"/>
    <cellStyle name="Comma 2 4 2" xfId="375" xr:uid="{00000000-0005-0000-0000-000092000000}"/>
    <cellStyle name="Comma 2 40" xfId="119" xr:uid="{00000000-0005-0000-0000-000093000000}"/>
    <cellStyle name="Comma 2 40 2" xfId="447" xr:uid="{00000000-0005-0000-0000-000094000000}"/>
    <cellStyle name="Comma 2 41" xfId="122" xr:uid="{00000000-0005-0000-0000-000095000000}"/>
    <cellStyle name="Comma 2 41 2" xfId="449" xr:uid="{00000000-0005-0000-0000-000096000000}"/>
    <cellStyle name="Comma 2 42" xfId="125" xr:uid="{00000000-0005-0000-0000-000097000000}"/>
    <cellStyle name="Comma 2 42 2" xfId="451" xr:uid="{00000000-0005-0000-0000-000098000000}"/>
    <cellStyle name="Comma 2 43" xfId="128" xr:uid="{00000000-0005-0000-0000-000099000000}"/>
    <cellStyle name="Comma 2 43 2" xfId="453" xr:uid="{00000000-0005-0000-0000-00009A000000}"/>
    <cellStyle name="Comma 2 44" xfId="131" xr:uid="{00000000-0005-0000-0000-00009B000000}"/>
    <cellStyle name="Comma 2 44 2" xfId="455" xr:uid="{00000000-0005-0000-0000-00009C000000}"/>
    <cellStyle name="Comma 2 45" xfId="134" xr:uid="{00000000-0005-0000-0000-00009D000000}"/>
    <cellStyle name="Comma 2 45 2" xfId="457" xr:uid="{00000000-0005-0000-0000-00009E000000}"/>
    <cellStyle name="Comma 2 46" xfId="137" xr:uid="{00000000-0005-0000-0000-00009F000000}"/>
    <cellStyle name="Comma 2 46 2" xfId="459" xr:uid="{00000000-0005-0000-0000-0000A0000000}"/>
    <cellStyle name="Comma 2 47" xfId="140" xr:uid="{00000000-0005-0000-0000-0000A1000000}"/>
    <cellStyle name="Comma 2 47 2" xfId="461" xr:uid="{00000000-0005-0000-0000-0000A2000000}"/>
    <cellStyle name="Comma 2 48" xfId="143" xr:uid="{00000000-0005-0000-0000-0000A3000000}"/>
    <cellStyle name="Comma 2 48 2" xfId="463" xr:uid="{00000000-0005-0000-0000-0000A4000000}"/>
    <cellStyle name="Comma 2 49" xfId="146" xr:uid="{00000000-0005-0000-0000-0000A5000000}"/>
    <cellStyle name="Comma 2 49 2" xfId="465" xr:uid="{00000000-0005-0000-0000-0000A6000000}"/>
    <cellStyle name="Comma 2 5" xfId="14" xr:uid="{00000000-0005-0000-0000-0000A7000000}"/>
    <cellStyle name="Comma 2 5 2" xfId="377" xr:uid="{00000000-0005-0000-0000-0000A8000000}"/>
    <cellStyle name="Comma 2 50" xfId="149" xr:uid="{00000000-0005-0000-0000-0000A9000000}"/>
    <cellStyle name="Comma 2 50 2" xfId="467" xr:uid="{00000000-0005-0000-0000-0000AA000000}"/>
    <cellStyle name="Comma 2 51" xfId="152" xr:uid="{00000000-0005-0000-0000-0000AB000000}"/>
    <cellStyle name="Comma 2 51 2" xfId="469" xr:uid="{00000000-0005-0000-0000-0000AC000000}"/>
    <cellStyle name="Comma 2 52" xfId="154" xr:uid="{00000000-0005-0000-0000-0000AD000000}"/>
    <cellStyle name="Comma 2 52 2" xfId="470" xr:uid="{00000000-0005-0000-0000-0000AE000000}"/>
    <cellStyle name="Comma 2 53" xfId="156" xr:uid="{00000000-0005-0000-0000-0000AF000000}"/>
    <cellStyle name="Comma 2 53 2" xfId="471" xr:uid="{00000000-0005-0000-0000-0000B0000000}"/>
    <cellStyle name="Comma 2 54" xfId="159" xr:uid="{00000000-0005-0000-0000-0000B1000000}"/>
    <cellStyle name="Comma 2 54 2" xfId="473" xr:uid="{00000000-0005-0000-0000-0000B2000000}"/>
    <cellStyle name="Comma 2 55" xfId="162" xr:uid="{00000000-0005-0000-0000-0000B3000000}"/>
    <cellStyle name="Comma 2 55 2" xfId="475" xr:uid="{00000000-0005-0000-0000-0000B4000000}"/>
    <cellStyle name="Comma 2 56" xfId="165" xr:uid="{00000000-0005-0000-0000-0000B5000000}"/>
    <cellStyle name="Comma 2 56 2" xfId="477" xr:uid="{00000000-0005-0000-0000-0000B6000000}"/>
    <cellStyle name="Comma 2 57" xfId="168" xr:uid="{00000000-0005-0000-0000-0000B7000000}"/>
    <cellStyle name="Comma 2 57 2" xfId="479" xr:uid="{00000000-0005-0000-0000-0000B8000000}"/>
    <cellStyle name="Comma 2 58" xfId="171" xr:uid="{00000000-0005-0000-0000-0000B9000000}"/>
    <cellStyle name="Comma 2 58 2" xfId="481" xr:uid="{00000000-0005-0000-0000-0000BA000000}"/>
    <cellStyle name="Comma 2 59" xfId="174" xr:uid="{00000000-0005-0000-0000-0000BB000000}"/>
    <cellStyle name="Comma 2 59 2" xfId="483" xr:uid="{00000000-0005-0000-0000-0000BC000000}"/>
    <cellStyle name="Comma 2 6" xfId="17" xr:uid="{00000000-0005-0000-0000-0000BD000000}"/>
    <cellStyle name="Comma 2 6 2" xfId="379" xr:uid="{00000000-0005-0000-0000-0000BE000000}"/>
    <cellStyle name="Comma 2 60" xfId="177" xr:uid="{00000000-0005-0000-0000-0000BF000000}"/>
    <cellStyle name="Comma 2 60 2" xfId="485" xr:uid="{00000000-0005-0000-0000-0000C0000000}"/>
    <cellStyle name="Comma 2 61" xfId="180" xr:uid="{00000000-0005-0000-0000-0000C1000000}"/>
    <cellStyle name="Comma 2 61 2" xfId="487" xr:uid="{00000000-0005-0000-0000-0000C2000000}"/>
    <cellStyle name="Comma 2 62" xfId="183" xr:uid="{00000000-0005-0000-0000-0000C3000000}"/>
    <cellStyle name="Comma 2 62 2" xfId="489" xr:uid="{00000000-0005-0000-0000-0000C4000000}"/>
    <cellStyle name="Comma 2 63" xfId="186" xr:uid="{00000000-0005-0000-0000-0000C5000000}"/>
    <cellStyle name="Comma 2 63 2" xfId="491" xr:uid="{00000000-0005-0000-0000-0000C6000000}"/>
    <cellStyle name="Comma 2 64" xfId="188" xr:uid="{00000000-0005-0000-0000-0000C7000000}"/>
    <cellStyle name="Comma 2 64 2" xfId="492" xr:uid="{00000000-0005-0000-0000-0000C8000000}"/>
    <cellStyle name="Comma 2 65" xfId="191" xr:uid="{00000000-0005-0000-0000-0000C9000000}"/>
    <cellStyle name="Comma 2 65 2" xfId="494" xr:uid="{00000000-0005-0000-0000-0000CA000000}"/>
    <cellStyle name="Comma 2 66" xfId="194" xr:uid="{00000000-0005-0000-0000-0000CB000000}"/>
    <cellStyle name="Comma 2 66 2" xfId="496" xr:uid="{00000000-0005-0000-0000-0000CC000000}"/>
    <cellStyle name="Comma 2 67" xfId="197" xr:uid="{00000000-0005-0000-0000-0000CD000000}"/>
    <cellStyle name="Comma 2 67 2" xfId="498" xr:uid="{00000000-0005-0000-0000-0000CE000000}"/>
    <cellStyle name="Comma 2 68" xfId="200" xr:uid="{00000000-0005-0000-0000-0000CF000000}"/>
    <cellStyle name="Comma 2 68 2" xfId="500" xr:uid="{00000000-0005-0000-0000-0000D0000000}"/>
    <cellStyle name="Comma 2 69" xfId="203" xr:uid="{00000000-0005-0000-0000-0000D1000000}"/>
    <cellStyle name="Comma 2 69 2" xfId="502" xr:uid="{00000000-0005-0000-0000-0000D2000000}"/>
    <cellStyle name="Comma 2 7" xfId="20" xr:uid="{00000000-0005-0000-0000-0000D3000000}"/>
    <cellStyle name="Comma 2 7 2" xfId="381" xr:uid="{00000000-0005-0000-0000-0000D4000000}"/>
    <cellStyle name="Comma 2 70" xfId="206" xr:uid="{00000000-0005-0000-0000-0000D5000000}"/>
    <cellStyle name="Comma 2 70 2" xfId="504" xr:uid="{00000000-0005-0000-0000-0000D6000000}"/>
    <cellStyle name="Comma 2 71" xfId="209" xr:uid="{00000000-0005-0000-0000-0000D7000000}"/>
    <cellStyle name="Comma 2 71 2" xfId="506" xr:uid="{00000000-0005-0000-0000-0000D8000000}"/>
    <cellStyle name="Comma 2 72" xfId="212" xr:uid="{00000000-0005-0000-0000-0000D9000000}"/>
    <cellStyle name="Comma 2 72 2" xfId="508" xr:uid="{00000000-0005-0000-0000-0000DA000000}"/>
    <cellStyle name="Comma 2 73" xfId="215" xr:uid="{00000000-0005-0000-0000-0000DB000000}"/>
    <cellStyle name="Comma 2 73 2" xfId="510" xr:uid="{00000000-0005-0000-0000-0000DC000000}"/>
    <cellStyle name="Comma 2 74" xfId="218" xr:uid="{00000000-0005-0000-0000-0000DD000000}"/>
    <cellStyle name="Comma 2 74 2" xfId="512" xr:uid="{00000000-0005-0000-0000-0000DE000000}"/>
    <cellStyle name="Comma 2 75" xfId="221" xr:uid="{00000000-0005-0000-0000-0000DF000000}"/>
    <cellStyle name="Comma 2 75 2" xfId="514" xr:uid="{00000000-0005-0000-0000-0000E0000000}"/>
    <cellStyle name="Comma 2 76" xfId="224" xr:uid="{00000000-0005-0000-0000-0000E1000000}"/>
    <cellStyle name="Comma 2 76 2" xfId="516" xr:uid="{00000000-0005-0000-0000-0000E2000000}"/>
    <cellStyle name="Comma 2 77" xfId="227" xr:uid="{00000000-0005-0000-0000-0000E3000000}"/>
    <cellStyle name="Comma 2 77 2" xfId="518" xr:uid="{00000000-0005-0000-0000-0000E4000000}"/>
    <cellStyle name="Comma 2 78" xfId="230" xr:uid="{00000000-0005-0000-0000-0000E5000000}"/>
    <cellStyle name="Comma 2 78 2" xfId="520" xr:uid="{00000000-0005-0000-0000-0000E6000000}"/>
    <cellStyle name="Comma 2 79" xfId="233" xr:uid="{00000000-0005-0000-0000-0000E7000000}"/>
    <cellStyle name="Comma 2 79 2" xfId="522" xr:uid="{00000000-0005-0000-0000-0000E8000000}"/>
    <cellStyle name="Comma 2 8" xfId="23" xr:uid="{00000000-0005-0000-0000-0000E9000000}"/>
    <cellStyle name="Comma 2 8 2" xfId="383" xr:uid="{00000000-0005-0000-0000-0000EA000000}"/>
    <cellStyle name="Comma 2 80" xfId="236" xr:uid="{00000000-0005-0000-0000-0000EB000000}"/>
    <cellStyle name="Comma 2 80 2" xfId="524" xr:uid="{00000000-0005-0000-0000-0000EC000000}"/>
    <cellStyle name="Comma 2 81" xfId="239" xr:uid="{00000000-0005-0000-0000-0000ED000000}"/>
    <cellStyle name="Comma 2 81 2" xfId="526" xr:uid="{00000000-0005-0000-0000-0000EE000000}"/>
    <cellStyle name="Comma 2 82" xfId="242" xr:uid="{00000000-0005-0000-0000-0000EF000000}"/>
    <cellStyle name="Comma 2 82 2" xfId="528" xr:uid="{00000000-0005-0000-0000-0000F0000000}"/>
    <cellStyle name="Comma 2 83" xfId="245" xr:uid="{00000000-0005-0000-0000-0000F1000000}"/>
    <cellStyle name="Comma 2 83 2" xfId="530" xr:uid="{00000000-0005-0000-0000-0000F2000000}"/>
    <cellStyle name="Comma 2 84" xfId="248" xr:uid="{00000000-0005-0000-0000-0000F3000000}"/>
    <cellStyle name="Comma 2 84 2" xfId="532" xr:uid="{00000000-0005-0000-0000-0000F4000000}"/>
    <cellStyle name="Comma 2 85" xfId="251" xr:uid="{00000000-0005-0000-0000-0000F5000000}"/>
    <cellStyle name="Comma 2 85 2" xfId="534" xr:uid="{00000000-0005-0000-0000-0000F6000000}"/>
    <cellStyle name="Comma 2 86" xfId="254" xr:uid="{00000000-0005-0000-0000-0000F7000000}"/>
    <cellStyle name="Comma 2 86 2" xfId="536" xr:uid="{00000000-0005-0000-0000-0000F8000000}"/>
    <cellStyle name="Comma 2 87" xfId="257" xr:uid="{00000000-0005-0000-0000-0000F9000000}"/>
    <cellStyle name="Comma 2 87 2" xfId="538" xr:uid="{00000000-0005-0000-0000-0000FA000000}"/>
    <cellStyle name="Comma 2 88" xfId="260" xr:uid="{00000000-0005-0000-0000-0000FB000000}"/>
    <cellStyle name="Comma 2 88 2" xfId="540" xr:uid="{00000000-0005-0000-0000-0000FC000000}"/>
    <cellStyle name="Comma 2 89" xfId="263" xr:uid="{00000000-0005-0000-0000-0000FD000000}"/>
    <cellStyle name="Comma 2 89 2" xfId="543" xr:uid="{00000000-0005-0000-0000-0000FE000000}"/>
    <cellStyle name="Comma 2 9" xfId="26" xr:uid="{00000000-0005-0000-0000-0000FF000000}"/>
    <cellStyle name="Comma 2 9 2" xfId="385" xr:uid="{00000000-0005-0000-0000-000000010000}"/>
    <cellStyle name="Comma 2 90" xfId="266" xr:uid="{00000000-0005-0000-0000-000001010000}"/>
    <cellStyle name="Comma 2 90 2" xfId="545" xr:uid="{00000000-0005-0000-0000-000002010000}"/>
    <cellStyle name="Comma 2 91" xfId="269" xr:uid="{00000000-0005-0000-0000-000003010000}"/>
    <cellStyle name="Comma 2 91 2" xfId="547" xr:uid="{00000000-0005-0000-0000-000004010000}"/>
    <cellStyle name="Comma 2 92" xfId="272" xr:uid="{00000000-0005-0000-0000-000005010000}"/>
    <cellStyle name="Comma 2 92 2" xfId="549" xr:uid="{00000000-0005-0000-0000-000006010000}"/>
    <cellStyle name="Comma 2 93" xfId="275" xr:uid="{00000000-0005-0000-0000-000007010000}"/>
    <cellStyle name="Comma 2 93 2" xfId="551" xr:uid="{00000000-0005-0000-0000-000008010000}"/>
    <cellStyle name="Comma 2 94" xfId="278" xr:uid="{00000000-0005-0000-0000-000009010000}"/>
    <cellStyle name="Comma 2 94 2" xfId="553" xr:uid="{00000000-0005-0000-0000-00000A010000}"/>
    <cellStyle name="Comma 2 95" xfId="281" xr:uid="{00000000-0005-0000-0000-00000B010000}"/>
    <cellStyle name="Comma 2 95 2" xfId="555" xr:uid="{00000000-0005-0000-0000-00000C010000}"/>
    <cellStyle name="Comma 2 96" xfId="284" xr:uid="{00000000-0005-0000-0000-00000D010000}"/>
    <cellStyle name="Comma 2 96 2" xfId="557" xr:uid="{00000000-0005-0000-0000-00000E010000}"/>
    <cellStyle name="Comma 2 97" xfId="287" xr:uid="{00000000-0005-0000-0000-00000F010000}"/>
    <cellStyle name="Comma 2 97 2" xfId="559" xr:uid="{00000000-0005-0000-0000-000010010000}"/>
    <cellStyle name="Comma 2 98" xfId="290" xr:uid="{00000000-0005-0000-0000-000011010000}"/>
    <cellStyle name="Comma 2 98 2" xfId="561" xr:uid="{00000000-0005-0000-0000-000012010000}"/>
    <cellStyle name="Comma 2 99" xfId="293" xr:uid="{00000000-0005-0000-0000-000013010000}"/>
    <cellStyle name="Comma 2 99 2" xfId="563" xr:uid="{00000000-0005-0000-0000-000014010000}"/>
    <cellStyle name="Comma 3" xfId="359" xr:uid="{00000000-0005-0000-0000-000015010000}"/>
    <cellStyle name="Comma 3 2" xfId="609" xr:uid="{00000000-0005-0000-0000-000016010000}"/>
    <cellStyle name="Comma 3 2 2" xfId="862" xr:uid="{00000000-0005-0000-0000-000017010000}"/>
    <cellStyle name="Comma 3 2 2 2" xfId="1603" xr:uid="{00000000-0005-0000-0000-000018010000}"/>
    <cellStyle name="Comma 3 2 3" xfId="1109" xr:uid="{00000000-0005-0000-0000-000019010000}"/>
    <cellStyle name="Comma 3 2 3 2" xfId="1850" xr:uid="{00000000-0005-0000-0000-00001A010000}"/>
    <cellStyle name="Comma 3 2 4" xfId="1356" xr:uid="{00000000-0005-0000-0000-00001B010000}"/>
    <cellStyle name="Comma 3 2 5" xfId="1911" xr:uid="{00000000-0005-0000-0000-00001C010000}"/>
    <cellStyle name="Comma 3 2 6" xfId="2149" xr:uid="{00000000-0005-0000-0000-00001D010000}"/>
    <cellStyle name="Comma 3 2 7" xfId="2400" xr:uid="{00000000-0005-0000-0000-00001E010000}"/>
    <cellStyle name="Comma 3 2 8" xfId="2433" xr:uid="{00000000-0005-0000-0000-00001F010000}"/>
    <cellStyle name="Comma 3 3" xfId="742" xr:uid="{00000000-0005-0000-0000-000020010000}"/>
    <cellStyle name="Comma 3 3 2" xfId="1483" xr:uid="{00000000-0005-0000-0000-000021010000}"/>
    <cellStyle name="Comma 3 4" xfId="989" xr:uid="{00000000-0005-0000-0000-000022010000}"/>
    <cellStyle name="Comma 3 4 2" xfId="1730" xr:uid="{00000000-0005-0000-0000-000023010000}"/>
    <cellStyle name="Comma 3 5" xfId="1236" xr:uid="{00000000-0005-0000-0000-000024010000}"/>
    <cellStyle name="Comma 3 6" xfId="1910" xr:uid="{00000000-0005-0000-0000-000025010000}"/>
    <cellStyle name="Comma 3 7" xfId="2029" xr:uid="{00000000-0005-0000-0000-000026010000}"/>
    <cellStyle name="Comma 3 8" xfId="2280" xr:uid="{00000000-0005-0000-0000-000027010000}"/>
    <cellStyle name="Comma 3 9" xfId="2432" xr:uid="{00000000-0005-0000-0000-000028010000}"/>
    <cellStyle name="Comma 4" xfId="606" xr:uid="{00000000-0005-0000-0000-000029010000}"/>
    <cellStyle name="Comma 5" xfId="616" xr:uid="{00000000-0005-0000-0000-00002A010000}"/>
    <cellStyle name="Comma 5 2" xfId="864" xr:uid="{00000000-0005-0000-0000-00002B010000}"/>
    <cellStyle name="Comma 5 2 2" xfId="1605" xr:uid="{00000000-0005-0000-0000-00002C010000}"/>
    <cellStyle name="Comma 5 3" xfId="1111" xr:uid="{00000000-0005-0000-0000-00002D010000}"/>
    <cellStyle name="Comma 5 3 2" xfId="1852" xr:uid="{00000000-0005-0000-0000-00002E010000}"/>
    <cellStyle name="Comma 5 4" xfId="1358" xr:uid="{00000000-0005-0000-0000-00002F010000}"/>
    <cellStyle name="Comma 5 5" xfId="2151" xr:uid="{00000000-0005-0000-0000-000030010000}"/>
    <cellStyle name="Comma 5 6" xfId="2402" xr:uid="{00000000-0005-0000-0000-000031010000}"/>
    <cellStyle name="Comma 6" xfId="618" xr:uid="{00000000-0005-0000-0000-000032010000}"/>
    <cellStyle name="Comma 6 2" xfId="866" xr:uid="{00000000-0005-0000-0000-000033010000}"/>
    <cellStyle name="Comma 6 2 2" xfId="1607" xr:uid="{00000000-0005-0000-0000-000034010000}"/>
    <cellStyle name="Comma 6 3" xfId="1113" xr:uid="{00000000-0005-0000-0000-000035010000}"/>
    <cellStyle name="Comma 6 3 2" xfId="1854" xr:uid="{00000000-0005-0000-0000-000036010000}"/>
    <cellStyle name="Comma 6 4" xfId="1360" xr:uid="{00000000-0005-0000-0000-000037010000}"/>
    <cellStyle name="Comma 6 5" xfId="2153" xr:uid="{00000000-0005-0000-0000-000038010000}"/>
    <cellStyle name="Comma 6 6" xfId="2404" xr:uid="{00000000-0005-0000-0000-000039010000}"/>
    <cellStyle name="Comma 7" xfId="621" xr:uid="{00000000-0005-0000-0000-00003A010000}"/>
    <cellStyle name="Comma 7 2" xfId="869" xr:uid="{00000000-0005-0000-0000-00003B010000}"/>
    <cellStyle name="Comma 7 2 2" xfId="1610" xr:uid="{00000000-0005-0000-0000-00003C010000}"/>
    <cellStyle name="Comma 7 3" xfId="1116" xr:uid="{00000000-0005-0000-0000-00003D010000}"/>
    <cellStyle name="Comma 7 3 2" xfId="1857" xr:uid="{00000000-0005-0000-0000-00003E010000}"/>
    <cellStyle name="Comma 7 4" xfId="1363" xr:uid="{00000000-0005-0000-0000-00003F010000}"/>
    <cellStyle name="Comma 7 5" xfId="2156" xr:uid="{00000000-0005-0000-0000-000040010000}"/>
    <cellStyle name="Comma 7 6" xfId="2407" xr:uid="{00000000-0005-0000-0000-000041010000}"/>
    <cellStyle name="Comma 8" xfId="1861" xr:uid="{00000000-0005-0000-0000-000042010000}"/>
    <cellStyle name="Comma 8 2" xfId="2160" xr:uid="{00000000-0005-0000-0000-000043010000}"/>
    <cellStyle name="Comma 8 3" xfId="2411" xr:uid="{00000000-0005-0000-0000-000044010000}"/>
    <cellStyle name="Currency" xfId="1" builtinId="4"/>
    <cellStyle name="Currency 10" xfId="25" xr:uid="{00000000-0005-0000-0000-000045010000}"/>
    <cellStyle name="Currency 10 2" xfId="384" xr:uid="{00000000-0005-0000-0000-000046010000}"/>
    <cellStyle name="Currency 10 2 2" xfId="752" xr:uid="{00000000-0005-0000-0000-000047010000}"/>
    <cellStyle name="Currency 10 2 2 2" xfId="1493" xr:uid="{00000000-0005-0000-0000-000048010000}"/>
    <cellStyle name="Currency 10 2 3" xfId="999" xr:uid="{00000000-0005-0000-0000-000049010000}"/>
    <cellStyle name="Currency 10 2 3 2" xfId="1740" xr:uid="{00000000-0005-0000-0000-00004A010000}"/>
    <cellStyle name="Currency 10 2 4" xfId="1246" xr:uid="{00000000-0005-0000-0000-00004B010000}"/>
    <cellStyle name="Currency 10 2 5" xfId="2039" xr:uid="{00000000-0005-0000-0000-00004C010000}"/>
    <cellStyle name="Currency 10 2 6" xfId="2290" xr:uid="{00000000-0005-0000-0000-00004D010000}"/>
    <cellStyle name="Currency 10 3" xfId="632" xr:uid="{00000000-0005-0000-0000-00004E010000}"/>
    <cellStyle name="Currency 10 3 2" xfId="1373" xr:uid="{00000000-0005-0000-0000-00004F010000}"/>
    <cellStyle name="Currency 10 4" xfId="879" xr:uid="{00000000-0005-0000-0000-000050010000}"/>
    <cellStyle name="Currency 10 4 2" xfId="1620" xr:uid="{00000000-0005-0000-0000-000051010000}"/>
    <cellStyle name="Currency 10 5" xfId="1126" xr:uid="{00000000-0005-0000-0000-000052010000}"/>
    <cellStyle name="Currency 10 6" xfId="1919" xr:uid="{00000000-0005-0000-0000-000053010000}"/>
    <cellStyle name="Currency 10 7" xfId="2170" xr:uid="{00000000-0005-0000-0000-000054010000}"/>
    <cellStyle name="Currency 100" xfId="292" xr:uid="{00000000-0005-0000-0000-000055010000}"/>
    <cellStyle name="Currency 100 2" xfId="562" xr:uid="{00000000-0005-0000-0000-000056010000}"/>
    <cellStyle name="Currency 100 2 2" xfId="839" xr:uid="{00000000-0005-0000-0000-000057010000}"/>
    <cellStyle name="Currency 100 2 2 2" xfId="1580" xr:uid="{00000000-0005-0000-0000-000058010000}"/>
    <cellStyle name="Currency 100 2 3" xfId="1086" xr:uid="{00000000-0005-0000-0000-000059010000}"/>
    <cellStyle name="Currency 100 2 3 2" xfId="1827" xr:uid="{00000000-0005-0000-0000-00005A010000}"/>
    <cellStyle name="Currency 100 2 4" xfId="1333" xr:uid="{00000000-0005-0000-0000-00005B010000}"/>
    <cellStyle name="Currency 100 2 5" xfId="2126" xr:uid="{00000000-0005-0000-0000-00005C010000}"/>
    <cellStyle name="Currency 100 2 6" xfId="2377" xr:uid="{00000000-0005-0000-0000-00005D010000}"/>
    <cellStyle name="Currency 100 3" xfId="719" xr:uid="{00000000-0005-0000-0000-00005E010000}"/>
    <cellStyle name="Currency 100 3 2" xfId="1460" xr:uid="{00000000-0005-0000-0000-00005F010000}"/>
    <cellStyle name="Currency 100 4" xfId="966" xr:uid="{00000000-0005-0000-0000-000060010000}"/>
    <cellStyle name="Currency 100 4 2" xfId="1707" xr:uid="{00000000-0005-0000-0000-000061010000}"/>
    <cellStyle name="Currency 100 5" xfId="1213" xr:uid="{00000000-0005-0000-0000-000062010000}"/>
    <cellStyle name="Currency 100 6" xfId="2006" xr:uid="{00000000-0005-0000-0000-000063010000}"/>
    <cellStyle name="Currency 100 7" xfId="2257" xr:uid="{00000000-0005-0000-0000-000064010000}"/>
    <cellStyle name="Currency 101" xfId="295" xr:uid="{00000000-0005-0000-0000-000065010000}"/>
    <cellStyle name="Currency 101 2" xfId="564" xr:uid="{00000000-0005-0000-0000-000066010000}"/>
    <cellStyle name="Currency 101 2 2" xfId="840" xr:uid="{00000000-0005-0000-0000-000067010000}"/>
    <cellStyle name="Currency 101 2 2 2" xfId="1581" xr:uid="{00000000-0005-0000-0000-000068010000}"/>
    <cellStyle name="Currency 101 2 3" xfId="1087" xr:uid="{00000000-0005-0000-0000-000069010000}"/>
    <cellStyle name="Currency 101 2 3 2" xfId="1828" xr:uid="{00000000-0005-0000-0000-00006A010000}"/>
    <cellStyle name="Currency 101 2 4" xfId="1334" xr:uid="{00000000-0005-0000-0000-00006B010000}"/>
    <cellStyle name="Currency 101 2 5" xfId="2127" xr:uid="{00000000-0005-0000-0000-00006C010000}"/>
    <cellStyle name="Currency 101 2 6" xfId="2378" xr:uid="{00000000-0005-0000-0000-00006D010000}"/>
    <cellStyle name="Currency 101 3" xfId="720" xr:uid="{00000000-0005-0000-0000-00006E010000}"/>
    <cellStyle name="Currency 101 3 2" xfId="1461" xr:uid="{00000000-0005-0000-0000-00006F010000}"/>
    <cellStyle name="Currency 101 4" xfId="967" xr:uid="{00000000-0005-0000-0000-000070010000}"/>
    <cellStyle name="Currency 101 4 2" xfId="1708" xr:uid="{00000000-0005-0000-0000-000071010000}"/>
    <cellStyle name="Currency 101 5" xfId="1214" xr:uid="{00000000-0005-0000-0000-000072010000}"/>
    <cellStyle name="Currency 101 6" xfId="2007" xr:uid="{00000000-0005-0000-0000-000073010000}"/>
    <cellStyle name="Currency 101 7" xfId="2258" xr:uid="{00000000-0005-0000-0000-000074010000}"/>
    <cellStyle name="Currency 102" xfId="298" xr:uid="{00000000-0005-0000-0000-000075010000}"/>
    <cellStyle name="Currency 102 2" xfId="566" xr:uid="{00000000-0005-0000-0000-000076010000}"/>
    <cellStyle name="Currency 102 2 2" xfId="841" xr:uid="{00000000-0005-0000-0000-000077010000}"/>
    <cellStyle name="Currency 102 2 2 2" xfId="1582" xr:uid="{00000000-0005-0000-0000-000078010000}"/>
    <cellStyle name="Currency 102 2 3" xfId="1088" xr:uid="{00000000-0005-0000-0000-000079010000}"/>
    <cellStyle name="Currency 102 2 3 2" xfId="1829" xr:uid="{00000000-0005-0000-0000-00007A010000}"/>
    <cellStyle name="Currency 102 2 4" xfId="1335" xr:uid="{00000000-0005-0000-0000-00007B010000}"/>
    <cellStyle name="Currency 102 2 5" xfId="2128" xr:uid="{00000000-0005-0000-0000-00007C010000}"/>
    <cellStyle name="Currency 102 2 6" xfId="2379" xr:uid="{00000000-0005-0000-0000-00007D010000}"/>
    <cellStyle name="Currency 102 3" xfId="721" xr:uid="{00000000-0005-0000-0000-00007E010000}"/>
    <cellStyle name="Currency 102 3 2" xfId="1462" xr:uid="{00000000-0005-0000-0000-00007F010000}"/>
    <cellStyle name="Currency 102 4" xfId="968" xr:uid="{00000000-0005-0000-0000-000080010000}"/>
    <cellStyle name="Currency 102 4 2" xfId="1709" xr:uid="{00000000-0005-0000-0000-000081010000}"/>
    <cellStyle name="Currency 102 5" xfId="1215" xr:uid="{00000000-0005-0000-0000-000082010000}"/>
    <cellStyle name="Currency 102 6" xfId="2008" xr:uid="{00000000-0005-0000-0000-000083010000}"/>
    <cellStyle name="Currency 102 7" xfId="2259" xr:uid="{00000000-0005-0000-0000-000084010000}"/>
    <cellStyle name="Currency 103" xfId="301" xr:uid="{00000000-0005-0000-0000-000085010000}"/>
    <cellStyle name="Currency 103 2" xfId="568" xr:uid="{00000000-0005-0000-0000-000086010000}"/>
    <cellStyle name="Currency 103 2 2" xfId="842" xr:uid="{00000000-0005-0000-0000-000087010000}"/>
    <cellStyle name="Currency 103 2 2 2" xfId="1583" xr:uid="{00000000-0005-0000-0000-000088010000}"/>
    <cellStyle name="Currency 103 2 3" xfId="1089" xr:uid="{00000000-0005-0000-0000-000089010000}"/>
    <cellStyle name="Currency 103 2 3 2" xfId="1830" xr:uid="{00000000-0005-0000-0000-00008A010000}"/>
    <cellStyle name="Currency 103 2 4" xfId="1336" xr:uid="{00000000-0005-0000-0000-00008B010000}"/>
    <cellStyle name="Currency 103 2 5" xfId="2129" xr:uid="{00000000-0005-0000-0000-00008C010000}"/>
    <cellStyle name="Currency 103 2 6" xfId="2380" xr:uid="{00000000-0005-0000-0000-00008D010000}"/>
    <cellStyle name="Currency 103 3" xfId="722" xr:uid="{00000000-0005-0000-0000-00008E010000}"/>
    <cellStyle name="Currency 103 3 2" xfId="1463" xr:uid="{00000000-0005-0000-0000-00008F010000}"/>
    <cellStyle name="Currency 103 4" xfId="969" xr:uid="{00000000-0005-0000-0000-000090010000}"/>
    <cellStyle name="Currency 103 4 2" xfId="1710" xr:uid="{00000000-0005-0000-0000-000091010000}"/>
    <cellStyle name="Currency 103 5" xfId="1216" xr:uid="{00000000-0005-0000-0000-000092010000}"/>
    <cellStyle name="Currency 103 6" xfId="2009" xr:uid="{00000000-0005-0000-0000-000093010000}"/>
    <cellStyle name="Currency 103 7" xfId="2260" xr:uid="{00000000-0005-0000-0000-000094010000}"/>
    <cellStyle name="Currency 104" xfId="304" xr:uid="{00000000-0005-0000-0000-000095010000}"/>
    <cellStyle name="Currency 104 2" xfId="570" xr:uid="{00000000-0005-0000-0000-000096010000}"/>
    <cellStyle name="Currency 104 2 2" xfId="843" xr:uid="{00000000-0005-0000-0000-000097010000}"/>
    <cellStyle name="Currency 104 2 2 2" xfId="1584" xr:uid="{00000000-0005-0000-0000-000098010000}"/>
    <cellStyle name="Currency 104 2 3" xfId="1090" xr:uid="{00000000-0005-0000-0000-000099010000}"/>
    <cellStyle name="Currency 104 2 3 2" xfId="1831" xr:uid="{00000000-0005-0000-0000-00009A010000}"/>
    <cellStyle name="Currency 104 2 4" xfId="1337" xr:uid="{00000000-0005-0000-0000-00009B010000}"/>
    <cellStyle name="Currency 104 2 5" xfId="2130" xr:uid="{00000000-0005-0000-0000-00009C010000}"/>
    <cellStyle name="Currency 104 2 6" xfId="2381" xr:uid="{00000000-0005-0000-0000-00009D010000}"/>
    <cellStyle name="Currency 104 3" xfId="723" xr:uid="{00000000-0005-0000-0000-00009E010000}"/>
    <cellStyle name="Currency 104 3 2" xfId="1464" xr:uid="{00000000-0005-0000-0000-00009F010000}"/>
    <cellStyle name="Currency 104 4" xfId="970" xr:uid="{00000000-0005-0000-0000-0000A0010000}"/>
    <cellStyle name="Currency 104 4 2" xfId="1711" xr:uid="{00000000-0005-0000-0000-0000A1010000}"/>
    <cellStyle name="Currency 104 5" xfId="1217" xr:uid="{00000000-0005-0000-0000-0000A2010000}"/>
    <cellStyle name="Currency 104 6" xfId="2010" xr:uid="{00000000-0005-0000-0000-0000A3010000}"/>
    <cellStyle name="Currency 104 7" xfId="2261" xr:uid="{00000000-0005-0000-0000-0000A4010000}"/>
    <cellStyle name="Currency 105" xfId="307" xr:uid="{00000000-0005-0000-0000-0000A5010000}"/>
    <cellStyle name="Currency 105 2" xfId="572" xr:uid="{00000000-0005-0000-0000-0000A6010000}"/>
    <cellStyle name="Currency 105 2 2" xfId="844" xr:uid="{00000000-0005-0000-0000-0000A7010000}"/>
    <cellStyle name="Currency 105 2 2 2" xfId="1585" xr:uid="{00000000-0005-0000-0000-0000A8010000}"/>
    <cellStyle name="Currency 105 2 3" xfId="1091" xr:uid="{00000000-0005-0000-0000-0000A9010000}"/>
    <cellStyle name="Currency 105 2 3 2" xfId="1832" xr:uid="{00000000-0005-0000-0000-0000AA010000}"/>
    <cellStyle name="Currency 105 2 4" xfId="1338" xr:uid="{00000000-0005-0000-0000-0000AB010000}"/>
    <cellStyle name="Currency 105 2 5" xfId="2131" xr:uid="{00000000-0005-0000-0000-0000AC010000}"/>
    <cellStyle name="Currency 105 2 6" xfId="2382" xr:uid="{00000000-0005-0000-0000-0000AD010000}"/>
    <cellStyle name="Currency 105 3" xfId="724" xr:uid="{00000000-0005-0000-0000-0000AE010000}"/>
    <cellStyle name="Currency 105 3 2" xfId="1465" xr:uid="{00000000-0005-0000-0000-0000AF010000}"/>
    <cellStyle name="Currency 105 4" xfId="971" xr:uid="{00000000-0005-0000-0000-0000B0010000}"/>
    <cellStyle name="Currency 105 4 2" xfId="1712" xr:uid="{00000000-0005-0000-0000-0000B1010000}"/>
    <cellStyle name="Currency 105 5" xfId="1218" xr:uid="{00000000-0005-0000-0000-0000B2010000}"/>
    <cellStyle name="Currency 105 6" xfId="2011" xr:uid="{00000000-0005-0000-0000-0000B3010000}"/>
    <cellStyle name="Currency 105 7" xfId="2262" xr:uid="{00000000-0005-0000-0000-0000B4010000}"/>
    <cellStyle name="Currency 106" xfId="310" xr:uid="{00000000-0005-0000-0000-0000B5010000}"/>
    <cellStyle name="Currency 106 2" xfId="574" xr:uid="{00000000-0005-0000-0000-0000B6010000}"/>
    <cellStyle name="Currency 106 2 2" xfId="845" xr:uid="{00000000-0005-0000-0000-0000B7010000}"/>
    <cellStyle name="Currency 106 2 2 2" xfId="1586" xr:uid="{00000000-0005-0000-0000-0000B8010000}"/>
    <cellStyle name="Currency 106 2 3" xfId="1092" xr:uid="{00000000-0005-0000-0000-0000B9010000}"/>
    <cellStyle name="Currency 106 2 3 2" xfId="1833" xr:uid="{00000000-0005-0000-0000-0000BA010000}"/>
    <cellStyle name="Currency 106 2 4" xfId="1339" xr:uid="{00000000-0005-0000-0000-0000BB010000}"/>
    <cellStyle name="Currency 106 2 5" xfId="2132" xr:uid="{00000000-0005-0000-0000-0000BC010000}"/>
    <cellStyle name="Currency 106 2 6" xfId="2383" xr:uid="{00000000-0005-0000-0000-0000BD010000}"/>
    <cellStyle name="Currency 106 3" xfId="725" xr:uid="{00000000-0005-0000-0000-0000BE010000}"/>
    <cellStyle name="Currency 106 3 2" xfId="1466" xr:uid="{00000000-0005-0000-0000-0000BF010000}"/>
    <cellStyle name="Currency 106 4" xfId="972" xr:uid="{00000000-0005-0000-0000-0000C0010000}"/>
    <cellStyle name="Currency 106 4 2" xfId="1713" xr:uid="{00000000-0005-0000-0000-0000C1010000}"/>
    <cellStyle name="Currency 106 5" xfId="1219" xr:uid="{00000000-0005-0000-0000-0000C2010000}"/>
    <cellStyle name="Currency 106 6" xfId="2012" xr:uid="{00000000-0005-0000-0000-0000C3010000}"/>
    <cellStyle name="Currency 106 7" xfId="2263" xr:uid="{00000000-0005-0000-0000-0000C4010000}"/>
    <cellStyle name="Currency 107" xfId="313" xr:uid="{00000000-0005-0000-0000-0000C5010000}"/>
    <cellStyle name="Currency 107 2" xfId="576" xr:uid="{00000000-0005-0000-0000-0000C6010000}"/>
    <cellStyle name="Currency 107 2 2" xfId="846" xr:uid="{00000000-0005-0000-0000-0000C7010000}"/>
    <cellStyle name="Currency 107 2 2 2" xfId="1587" xr:uid="{00000000-0005-0000-0000-0000C8010000}"/>
    <cellStyle name="Currency 107 2 3" xfId="1093" xr:uid="{00000000-0005-0000-0000-0000C9010000}"/>
    <cellStyle name="Currency 107 2 3 2" xfId="1834" xr:uid="{00000000-0005-0000-0000-0000CA010000}"/>
    <cellStyle name="Currency 107 2 4" xfId="1340" xr:uid="{00000000-0005-0000-0000-0000CB010000}"/>
    <cellStyle name="Currency 107 2 5" xfId="2133" xr:uid="{00000000-0005-0000-0000-0000CC010000}"/>
    <cellStyle name="Currency 107 2 6" xfId="2384" xr:uid="{00000000-0005-0000-0000-0000CD010000}"/>
    <cellStyle name="Currency 107 3" xfId="726" xr:uid="{00000000-0005-0000-0000-0000CE010000}"/>
    <cellStyle name="Currency 107 3 2" xfId="1467" xr:uid="{00000000-0005-0000-0000-0000CF010000}"/>
    <cellStyle name="Currency 107 4" xfId="973" xr:uid="{00000000-0005-0000-0000-0000D0010000}"/>
    <cellStyle name="Currency 107 4 2" xfId="1714" xr:uid="{00000000-0005-0000-0000-0000D1010000}"/>
    <cellStyle name="Currency 107 5" xfId="1220" xr:uid="{00000000-0005-0000-0000-0000D2010000}"/>
    <cellStyle name="Currency 107 6" xfId="2013" xr:uid="{00000000-0005-0000-0000-0000D3010000}"/>
    <cellStyle name="Currency 107 7" xfId="2264" xr:uid="{00000000-0005-0000-0000-0000D4010000}"/>
    <cellStyle name="Currency 108" xfId="316" xr:uid="{00000000-0005-0000-0000-0000D5010000}"/>
    <cellStyle name="Currency 108 2" xfId="578" xr:uid="{00000000-0005-0000-0000-0000D6010000}"/>
    <cellStyle name="Currency 108 2 2" xfId="847" xr:uid="{00000000-0005-0000-0000-0000D7010000}"/>
    <cellStyle name="Currency 108 2 2 2" xfId="1588" xr:uid="{00000000-0005-0000-0000-0000D8010000}"/>
    <cellStyle name="Currency 108 2 3" xfId="1094" xr:uid="{00000000-0005-0000-0000-0000D9010000}"/>
    <cellStyle name="Currency 108 2 3 2" xfId="1835" xr:uid="{00000000-0005-0000-0000-0000DA010000}"/>
    <cellStyle name="Currency 108 2 4" xfId="1341" xr:uid="{00000000-0005-0000-0000-0000DB010000}"/>
    <cellStyle name="Currency 108 2 5" xfId="2134" xr:uid="{00000000-0005-0000-0000-0000DC010000}"/>
    <cellStyle name="Currency 108 2 6" xfId="2385" xr:uid="{00000000-0005-0000-0000-0000DD010000}"/>
    <cellStyle name="Currency 108 3" xfId="727" xr:uid="{00000000-0005-0000-0000-0000DE010000}"/>
    <cellStyle name="Currency 108 3 2" xfId="1468" xr:uid="{00000000-0005-0000-0000-0000DF010000}"/>
    <cellStyle name="Currency 108 4" xfId="974" xr:uid="{00000000-0005-0000-0000-0000E0010000}"/>
    <cellStyle name="Currency 108 4 2" xfId="1715" xr:uid="{00000000-0005-0000-0000-0000E1010000}"/>
    <cellStyle name="Currency 108 5" xfId="1221" xr:uid="{00000000-0005-0000-0000-0000E2010000}"/>
    <cellStyle name="Currency 108 6" xfId="2014" xr:uid="{00000000-0005-0000-0000-0000E3010000}"/>
    <cellStyle name="Currency 108 7" xfId="2265" xr:uid="{00000000-0005-0000-0000-0000E4010000}"/>
    <cellStyle name="Currency 109" xfId="319" xr:uid="{00000000-0005-0000-0000-0000E5010000}"/>
    <cellStyle name="Currency 109 2" xfId="580" xr:uid="{00000000-0005-0000-0000-0000E6010000}"/>
    <cellStyle name="Currency 109 2 2" xfId="848" xr:uid="{00000000-0005-0000-0000-0000E7010000}"/>
    <cellStyle name="Currency 109 2 2 2" xfId="1589" xr:uid="{00000000-0005-0000-0000-0000E8010000}"/>
    <cellStyle name="Currency 109 2 3" xfId="1095" xr:uid="{00000000-0005-0000-0000-0000E9010000}"/>
    <cellStyle name="Currency 109 2 3 2" xfId="1836" xr:uid="{00000000-0005-0000-0000-0000EA010000}"/>
    <cellStyle name="Currency 109 2 4" xfId="1342" xr:uid="{00000000-0005-0000-0000-0000EB010000}"/>
    <cellStyle name="Currency 109 2 5" xfId="2135" xr:uid="{00000000-0005-0000-0000-0000EC010000}"/>
    <cellStyle name="Currency 109 2 6" xfId="2386" xr:uid="{00000000-0005-0000-0000-0000ED010000}"/>
    <cellStyle name="Currency 109 3" xfId="728" xr:uid="{00000000-0005-0000-0000-0000EE010000}"/>
    <cellStyle name="Currency 109 3 2" xfId="1469" xr:uid="{00000000-0005-0000-0000-0000EF010000}"/>
    <cellStyle name="Currency 109 4" xfId="975" xr:uid="{00000000-0005-0000-0000-0000F0010000}"/>
    <cellStyle name="Currency 109 4 2" xfId="1716" xr:uid="{00000000-0005-0000-0000-0000F1010000}"/>
    <cellStyle name="Currency 109 5" xfId="1222" xr:uid="{00000000-0005-0000-0000-0000F2010000}"/>
    <cellStyle name="Currency 109 6" xfId="2015" xr:uid="{00000000-0005-0000-0000-0000F3010000}"/>
    <cellStyle name="Currency 109 7" xfId="2266" xr:uid="{00000000-0005-0000-0000-0000F4010000}"/>
    <cellStyle name="Currency 11" xfId="28" xr:uid="{00000000-0005-0000-0000-0000F5010000}"/>
    <cellStyle name="Currency 11 2" xfId="386" xr:uid="{00000000-0005-0000-0000-0000F6010000}"/>
    <cellStyle name="Currency 11 2 2" xfId="753" xr:uid="{00000000-0005-0000-0000-0000F7010000}"/>
    <cellStyle name="Currency 11 2 2 2" xfId="1494" xr:uid="{00000000-0005-0000-0000-0000F8010000}"/>
    <cellStyle name="Currency 11 2 3" xfId="1000" xr:uid="{00000000-0005-0000-0000-0000F9010000}"/>
    <cellStyle name="Currency 11 2 3 2" xfId="1741" xr:uid="{00000000-0005-0000-0000-0000FA010000}"/>
    <cellStyle name="Currency 11 2 4" xfId="1247" xr:uid="{00000000-0005-0000-0000-0000FB010000}"/>
    <cellStyle name="Currency 11 2 5" xfId="2040" xr:uid="{00000000-0005-0000-0000-0000FC010000}"/>
    <cellStyle name="Currency 11 2 6" xfId="2291" xr:uid="{00000000-0005-0000-0000-0000FD010000}"/>
    <cellStyle name="Currency 11 3" xfId="633" xr:uid="{00000000-0005-0000-0000-0000FE010000}"/>
    <cellStyle name="Currency 11 3 2" xfId="1374" xr:uid="{00000000-0005-0000-0000-0000FF010000}"/>
    <cellStyle name="Currency 11 4" xfId="880" xr:uid="{00000000-0005-0000-0000-000000020000}"/>
    <cellStyle name="Currency 11 4 2" xfId="1621" xr:uid="{00000000-0005-0000-0000-000001020000}"/>
    <cellStyle name="Currency 11 5" xfId="1127" xr:uid="{00000000-0005-0000-0000-000002020000}"/>
    <cellStyle name="Currency 11 6" xfId="1920" xr:uid="{00000000-0005-0000-0000-000003020000}"/>
    <cellStyle name="Currency 11 7" xfId="2171" xr:uid="{00000000-0005-0000-0000-000004020000}"/>
    <cellStyle name="Currency 110" xfId="322" xr:uid="{00000000-0005-0000-0000-000005020000}"/>
    <cellStyle name="Currency 110 2" xfId="582" xr:uid="{00000000-0005-0000-0000-000006020000}"/>
    <cellStyle name="Currency 110 2 2" xfId="849" xr:uid="{00000000-0005-0000-0000-000007020000}"/>
    <cellStyle name="Currency 110 2 2 2" xfId="1590" xr:uid="{00000000-0005-0000-0000-000008020000}"/>
    <cellStyle name="Currency 110 2 3" xfId="1096" xr:uid="{00000000-0005-0000-0000-000009020000}"/>
    <cellStyle name="Currency 110 2 3 2" xfId="1837" xr:uid="{00000000-0005-0000-0000-00000A020000}"/>
    <cellStyle name="Currency 110 2 4" xfId="1343" xr:uid="{00000000-0005-0000-0000-00000B020000}"/>
    <cellStyle name="Currency 110 2 5" xfId="2136" xr:uid="{00000000-0005-0000-0000-00000C020000}"/>
    <cellStyle name="Currency 110 2 6" xfId="2387" xr:uid="{00000000-0005-0000-0000-00000D020000}"/>
    <cellStyle name="Currency 110 3" xfId="729" xr:uid="{00000000-0005-0000-0000-00000E020000}"/>
    <cellStyle name="Currency 110 3 2" xfId="1470" xr:uid="{00000000-0005-0000-0000-00000F020000}"/>
    <cellStyle name="Currency 110 4" xfId="976" xr:uid="{00000000-0005-0000-0000-000010020000}"/>
    <cellStyle name="Currency 110 4 2" xfId="1717" xr:uid="{00000000-0005-0000-0000-000011020000}"/>
    <cellStyle name="Currency 110 5" xfId="1223" xr:uid="{00000000-0005-0000-0000-000012020000}"/>
    <cellStyle name="Currency 110 6" xfId="2016" xr:uid="{00000000-0005-0000-0000-000013020000}"/>
    <cellStyle name="Currency 110 7" xfId="2267" xr:uid="{00000000-0005-0000-0000-000014020000}"/>
    <cellStyle name="Currency 111" xfId="325" xr:uid="{00000000-0005-0000-0000-000015020000}"/>
    <cellStyle name="Currency 111 2" xfId="584" xr:uid="{00000000-0005-0000-0000-000016020000}"/>
    <cellStyle name="Currency 111 2 2" xfId="850" xr:uid="{00000000-0005-0000-0000-000017020000}"/>
    <cellStyle name="Currency 111 2 2 2" xfId="1591" xr:uid="{00000000-0005-0000-0000-000018020000}"/>
    <cellStyle name="Currency 111 2 3" xfId="1097" xr:uid="{00000000-0005-0000-0000-000019020000}"/>
    <cellStyle name="Currency 111 2 3 2" xfId="1838" xr:uid="{00000000-0005-0000-0000-00001A020000}"/>
    <cellStyle name="Currency 111 2 4" xfId="1344" xr:uid="{00000000-0005-0000-0000-00001B020000}"/>
    <cellStyle name="Currency 111 2 5" xfId="2137" xr:uid="{00000000-0005-0000-0000-00001C020000}"/>
    <cellStyle name="Currency 111 2 6" xfId="2388" xr:uid="{00000000-0005-0000-0000-00001D020000}"/>
    <cellStyle name="Currency 111 3" xfId="730" xr:uid="{00000000-0005-0000-0000-00001E020000}"/>
    <cellStyle name="Currency 111 3 2" xfId="1471" xr:uid="{00000000-0005-0000-0000-00001F020000}"/>
    <cellStyle name="Currency 111 4" xfId="977" xr:uid="{00000000-0005-0000-0000-000020020000}"/>
    <cellStyle name="Currency 111 4 2" xfId="1718" xr:uid="{00000000-0005-0000-0000-000021020000}"/>
    <cellStyle name="Currency 111 5" xfId="1224" xr:uid="{00000000-0005-0000-0000-000022020000}"/>
    <cellStyle name="Currency 111 6" xfId="2017" xr:uid="{00000000-0005-0000-0000-000023020000}"/>
    <cellStyle name="Currency 111 7" xfId="2268" xr:uid="{00000000-0005-0000-0000-000024020000}"/>
    <cellStyle name="Currency 112" xfId="328" xr:uid="{00000000-0005-0000-0000-000025020000}"/>
    <cellStyle name="Currency 112 2" xfId="586" xr:uid="{00000000-0005-0000-0000-000026020000}"/>
    <cellStyle name="Currency 112 2 2" xfId="851" xr:uid="{00000000-0005-0000-0000-000027020000}"/>
    <cellStyle name="Currency 112 2 2 2" xfId="1592" xr:uid="{00000000-0005-0000-0000-000028020000}"/>
    <cellStyle name="Currency 112 2 3" xfId="1098" xr:uid="{00000000-0005-0000-0000-000029020000}"/>
    <cellStyle name="Currency 112 2 3 2" xfId="1839" xr:uid="{00000000-0005-0000-0000-00002A020000}"/>
    <cellStyle name="Currency 112 2 4" xfId="1345" xr:uid="{00000000-0005-0000-0000-00002B020000}"/>
    <cellStyle name="Currency 112 2 5" xfId="2138" xr:uid="{00000000-0005-0000-0000-00002C020000}"/>
    <cellStyle name="Currency 112 2 6" xfId="2389" xr:uid="{00000000-0005-0000-0000-00002D020000}"/>
    <cellStyle name="Currency 112 3" xfId="731" xr:uid="{00000000-0005-0000-0000-00002E020000}"/>
    <cellStyle name="Currency 112 3 2" xfId="1472" xr:uid="{00000000-0005-0000-0000-00002F020000}"/>
    <cellStyle name="Currency 112 4" xfId="978" xr:uid="{00000000-0005-0000-0000-000030020000}"/>
    <cellStyle name="Currency 112 4 2" xfId="1719" xr:uid="{00000000-0005-0000-0000-000031020000}"/>
    <cellStyle name="Currency 112 5" xfId="1225" xr:uid="{00000000-0005-0000-0000-000032020000}"/>
    <cellStyle name="Currency 112 6" xfId="2018" xr:uid="{00000000-0005-0000-0000-000033020000}"/>
    <cellStyle name="Currency 112 7" xfId="2269" xr:uid="{00000000-0005-0000-0000-000034020000}"/>
    <cellStyle name="Currency 113" xfId="331" xr:uid="{00000000-0005-0000-0000-000035020000}"/>
    <cellStyle name="Currency 113 2" xfId="588" xr:uid="{00000000-0005-0000-0000-000036020000}"/>
    <cellStyle name="Currency 113 2 2" xfId="852" xr:uid="{00000000-0005-0000-0000-000037020000}"/>
    <cellStyle name="Currency 113 2 2 2" xfId="1593" xr:uid="{00000000-0005-0000-0000-000038020000}"/>
    <cellStyle name="Currency 113 2 3" xfId="1099" xr:uid="{00000000-0005-0000-0000-000039020000}"/>
    <cellStyle name="Currency 113 2 3 2" xfId="1840" xr:uid="{00000000-0005-0000-0000-00003A020000}"/>
    <cellStyle name="Currency 113 2 4" xfId="1346" xr:uid="{00000000-0005-0000-0000-00003B020000}"/>
    <cellStyle name="Currency 113 2 5" xfId="2139" xr:uid="{00000000-0005-0000-0000-00003C020000}"/>
    <cellStyle name="Currency 113 2 6" xfId="2390" xr:uid="{00000000-0005-0000-0000-00003D020000}"/>
    <cellStyle name="Currency 113 3" xfId="732" xr:uid="{00000000-0005-0000-0000-00003E020000}"/>
    <cellStyle name="Currency 113 3 2" xfId="1473" xr:uid="{00000000-0005-0000-0000-00003F020000}"/>
    <cellStyle name="Currency 113 4" xfId="979" xr:uid="{00000000-0005-0000-0000-000040020000}"/>
    <cellStyle name="Currency 113 4 2" xfId="1720" xr:uid="{00000000-0005-0000-0000-000041020000}"/>
    <cellStyle name="Currency 113 5" xfId="1226" xr:uid="{00000000-0005-0000-0000-000042020000}"/>
    <cellStyle name="Currency 113 6" xfId="2019" xr:uid="{00000000-0005-0000-0000-000043020000}"/>
    <cellStyle name="Currency 113 7" xfId="2270" xr:uid="{00000000-0005-0000-0000-000044020000}"/>
    <cellStyle name="Currency 114" xfId="334" xr:uid="{00000000-0005-0000-0000-000045020000}"/>
    <cellStyle name="Currency 114 2" xfId="590" xr:uid="{00000000-0005-0000-0000-000046020000}"/>
    <cellStyle name="Currency 114 2 2" xfId="853" xr:uid="{00000000-0005-0000-0000-000047020000}"/>
    <cellStyle name="Currency 114 2 2 2" xfId="1594" xr:uid="{00000000-0005-0000-0000-000048020000}"/>
    <cellStyle name="Currency 114 2 3" xfId="1100" xr:uid="{00000000-0005-0000-0000-000049020000}"/>
    <cellStyle name="Currency 114 2 3 2" xfId="1841" xr:uid="{00000000-0005-0000-0000-00004A020000}"/>
    <cellStyle name="Currency 114 2 4" xfId="1347" xr:uid="{00000000-0005-0000-0000-00004B020000}"/>
    <cellStyle name="Currency 114 2 5" xfId="2140" xr:uid="{00000000-0005-0000-0000-00004C020000}"/>
    <cellStyle name="Currency 114 2 6" xfId="2391" xr:uid="{00000000-0005-0000-0000-00004D020000}"/>
    <cellStyle name="Currency 114 3" xfId="733" xr:uid="{00000000-0005-0000-0000-00004E020000}"/>
    <cellStyle name="Currency 114 3 2" xfId="1474" xr:uid="{00000000-0005-0000-0000-00004F020000}"/>
    <cellStyle name="Currency 114 4" xfId="980" xr:uid="{00000000-0005-0000-0000-000050020000}"/>
    <cellStyle name="Currency 114 4 2" xfId="1721" xr:uid="{00000000-0005-0000-0000-000051020000}"/>
    <cellStyle name="Currency 114 5" xfId="1227" xr:uid="{00000000-0005-0000-0000-000052020000}"/>
    <cellStyle name="Currency 114 6" xfId="2020" xr:uid="{00000000-0005-0000-0000-000053020000}"/>
    <cellStyle name="Currency 114 7" xfId="2271" xr:uid="{00000000-0005-0000-0000-000054020000}"/>
    <cellStyle name="Currency 115" xfId="337" xr:uid="{00000000-0005-0000-0000-000055020000}"/>
    <cellStyle name="Currency 115 2" xfId="592" xr:uid="{00000000-0005-0000-0000-000056020000}"/>
    <cellStyle name="Currency 115 2 2" xfId="854" xr:uid="{00000000-0005-0000-0000-000057020000}"/>
    <cellStyle name="Currency 115 2 2 2" xfId="1595" xr:uid="{00000000-0005-0000-0000-000058020000}"/>
    <cellStyle name="Currency 115 2 3" xfId="1101" xr:uid="{00000000-0005-0000-0000-000059020000}"/>
    <cellStyle name="Currency 115 2 3 2" xfId="1842" xr:uid="{00000000-0005-0000-0000-00005A020000}"/>
    <cellStyle name="Currency 115 2 4" xfId="1348" xr:uid="{00000000-0005-0000-0000-00005B020000}"/>
    <cellStyle name="Currency 115 2 5" xfId="2141" xr:uid="{00000000-0005-0000-0000-00005C020000}"/>
    <cellStyle name="Currency 115 2 6" xfId="2392" xr:uid="{00000000-0005-0000-0000-00005D020000}"/>
    <cellStyle name="Currency 115 3" xfId="734" xr:uid="{00000000-0005-0000-0000-00005E020000}"/>
    <cellStyle name="Currency 115 3 2" xfId="1475" xr:uid="{00000000-0005-0000-0000-00005F020000}"/>
    <cellStyle name="Currency 115 4" xfId="981" xr:uid="{00000000-0005-0000-0000-000060020000}"/>
    <cellStyle name="Currency 115 4 2" xfId="1722" xr:uid="{00000000-0005-0000-0000-000061020000}"/>
    <cellStyle name="Currency 115 5" xfId="1228" xr:uid="{00000000-0005-0000-0000-000062020000}"/>
    <cellStyle name="Currency 115 6" xfId="2021" xr:uid="{00000000-0005-0000-0000-000063020000}"/>
    <cellStyle name="Currency 115 7" xfId="2272" xr:uid="{00000000-0005-0000-0000-000064020000}"/>
    <cellStyle name="Currency 116" xfId="340" xr:uid="{00000000-0005-0000-0000-000065020000}"/>
    <cellStyle name="Currency 116 2" xfId="594" xr:uid="{00000000-0005-0000-0000-000066020000}"/>
    <cellStyle name="Currency 116 2 2" xfId="855" xr:uid="{00000000-0005-0000-0000-000067020000}"/>
    <cellStyle name="Currency 116 2 2 2" xfId="1596" xr:uid="{00000000-0005-0000-0000-000068020000}"/>
    <cellStyle name="Currency 116 2 3" xfId="1102" xr:uid="{00000000-0005-0000-0000-000069020000}"/>
    <cellStyle name="Currency 116 2 3 2" xfId="1843" xr:uid="{00000000-0005-0000-0000-00006A020000}"/>
    <cellStyle name="Currency 116 2 4" xfId="1349" xr:uid="{00000000-0005-0000-0000-00006B020000}"/>
    <cellStyle name="Currency 116 2 5" xfId="2142" xr:uid="{00000000-0005-0000-0000-00006C020000}"/>
    <cellStyle name="Currency 116 2 6" xfId="2393" xr:uid="{00000000-0005-0000-0000-00006D020000}"/>
    <cellStyle name="Currency 116 3" xfId="735" xr:uid="{00000000-0005-0000-0000-00006E020000}"/>
    <cellStyle name="Currency 116 3 2" xfId="1476" xr:uid="{00000000-0005-0000-0000-00006F020000}"/>
    <cellStyle name="Currency 116 4" xfId="982" xr:uid="{00000000-0005-0000-0000-000070020000}"/>
    <cellStyle name="Currency 116 4 2" xfId="1723" xr:uid="{00000000-0005-0000-0000-000071020000}"/>
    <cellStyle name="Currency 116 5" xfId="1229" xr:uid="{00000000-0005-0000-0000-000072020000}"/>
    <cellStyle name="Currency 116 6" xfId="2022" xr:uid="{00000000-0005-0000-0000-000073020000}"/>
    <cellStyle name="Currency 116 7" xfId="2273" xr:uid="{00000000-0005-0000-0000-000074020000}"/>
    <cellStyle name="Currency 117" xfId="343" xr:uid="{00000000-0005-0000-0000-000075020000}"/>
    <cellStyle name="Currency 117 2" xfId="596" xr:uid="{00000000-0005-0000-0000-000076020000}"/>
    <cellStyle name="Currency 117 2 2" xfId="856" xr:uid="{00000000-0005-0000-0000-000077020000}"/>
    <cellStyle name="Currency 117 2 2 2" xfId="1597" xr:uid="{00000000-0005-0000-0000-000078020000}"/>
    <cellStyle name="Currency 117 2 3" xfId="1103" xr:uid="{00000000-0005-0000-0000-000079020000}"/>
    <cellStyle name="Currency 117 2 3 2" xfId="1844" xr:uid="{00000000-0005-0000-0000-00007A020000}"/>
    <cellStyle name="Currency 117 2 4" xfId="1350" xr:uid="{00000000-0005-0000-0000-00007B020000}"/>
    <cellStyle name="Currency 117 2 5" xfId="2143" xr:uid="{00000000-0005-0000-0000-00007C020000}"/>
    <cellStyle name="Currency 117 2 6" xfId="2394" xr:uid="{00000000-0005-0000-0000-00007D020000}"/>
    <cellStyle name="Currency 117 3" xfId="736" xr:uid="{00000000-0005-0000-0000-00007E020000}"/>
    <cellStyle name="Currency 117 3 2" xfId="1477" xr:uid="{00000000-0005-0000-0000-00007F020000}"/>
    <cellStyle name="Currency 117 4" xfId="983" xr:uid="{00000000-0005-0000-0000-000080020000}"/>
    <cellStyle name="Currency 117 4 2" xfId="1724" xr:uid="{00000000-0005-0000-0000-000081020000}"/>
    <cellStyle name="Currency 117 5" xfId="1230" xr:uid="{00000000-0005-0000-0000-000082020000}"/>
    <cellStyle name="Currency 117 6" xfId="2023" xr:uid="{00000000-0005-0000-0000-000083020000}"/>
    <cellStyle name="Currency 117 7" xfId="2274" xr:uid="{00000000-0005-0000-0000-000084020000}"/>
    <cellStyle name="Currency 118" xfId="346" xr:uid="{00000000-0005-0000-0000-000085020000}"/>
    <cellStyle name="Currency 118 2" xfId="598" xr:uid="{00000000-0005-0000-0000-000086020000}"/>
    <cellStyle name="Currency 118 2 2" xfId="857" xr:uid="{00000000-0005-0000-0000-000087020000}"/>
    <cellStyle name="Currency 118 2 2 2" xfId="1598" xr:uid="{00000000-0005-0000-0000-000088020000}"/>
    <cellStyle name="Currency 118 2 3" xfId="1104" xr:uid="{00000000-0005-0000-0000-000089020000}"/>
    <cellStyle name="Currency 118 2 3 2" xfId="1845" xr:uid="{00000000-0005-0000-0000-00008A020000}"/>
    <cellStyle name="Currency 118 2 4" xfId="1351" xr:uid="{00000000-0005-0000-0000-00008B020000}"/>
    <cellStyle name="Currency 118 2 5" xfId="2144" xr:uid="{00000000-0005-0000-0000-00008C020000}"/>
    <cellStyle name="Currency 118 2 6" xfId="2395" xr:uid="{00000000-0005-0000-0000-00008D020000}"/>
    <cellStyle name="Currency 118 3" xfId="737" xr:uid="{00000000-0005-0000-0000-00008E020000}"/>
    <cellStyle name="Currency 118 3 2" xfId="1478" xr:uid="{00000000-0005-0000-0000-00008F020000}"/>
    <cellStyle name="Currency 118 4" xfId="984" xr:uid="{00000000-0005-0000-0000-000090020000}"/>
    <cellStyle name="Currency 118 4 2" xfId="1725" xr:uid="{00000000-0005-0000-0000-000091020000}"/>
    <cellStyle name="Currency 118 5" xfId="1231" xr:uid="{00000000-0005-0000-0000-000092020000}"/>
    <cellStyle name="Currency 118 6" xfId="2024" xr:uid="{00000000-0005-0000-0000-000093020000}"/>
    <cellStyle name="Currency 118 7" xfId="2275" xr:uid="{00000000-0005-0000-0000-000094020000}"/>
    <cellStyle name="Currency 119" xfId="349" xr:uid="{00000000-0005-0000-0000-000095020000}"/>
    <cellStyle name="Currency 119 2" xfId="600" xr:uid="{00000000-0005-0000-0000-000096020000}"/>
    <cellStyle name="Currency 119 2 2" xfId="858" xr:uid="{00000000-0005-0000-0000-000097020000}"/>
    <cellStyle name="Currency 119 2 2 2" xfId="1599" xr:uid="{00000000-0005-0000-0000-000098020000}"/>
    <cellStyle name="Currency 119 2 3" xfId="1105" xr:uid="{00000000-0005-0000-0000-000099020000}"/>
    <cellStyle name="Currency 119 2 3 2" xfId="1846" xr:uid="{00000000-0005-0000-0000-00009A020000}"/>
    <cellStyle name="Currency 119 2 4" xfId="1352" xr:uid="{00000000-0005-0000-0000-00009B020000}"/>
    <cellStyle name="Currency 119 2 5" xfId="2145" xr:uid="{00000000-0005-0000-0000-00009C020000}"/>
    <cellStyle name="Currency 119 2 6" xfId="2396" xr:uid="{00000000-0005-0000-0000-00009D020000}"/>
    <cellStyle name="Currency 119 3" xfId="738" xr:uid="{00000000-0005-0000-0000-00009E020000}"/>
    <cellStyle name="Currency 119 3 2" xfId="1479" xr:uid="{00000000-0005-0000-0000-00009F020000}"/>
    <cellStyle name="Currency 119 4" xfId="985" xr:uid="{00000000-0005-0000-0000-0000A0020000}"/>
    <cellStyle name="Currency 119 4 2" xfId="1726" xr:uid="{00000000-0005-0000-0000-0000A1020000}"/>
    <cellStyle name="Currency 119 5" xfId="1232" xr:uid="{00000000-0005-0000-0000-0000A2020000}"/>
    <cellStyle name="Currency 119 6" xfId="2025" xr:uid="{00000000-0005-0000-0000-0000A3020000}"/>
    <cellStyle name="Currency 119 7" xfId="2276" xr:uid="{00000000-0005-0000-0000-0000A4020000}"/>
    <cellStyle name="Currency 12" xfId="31" xr:uid="{00000000-0005-0000-0000-0000A5020000}"/>
    <cellStyle name="Currency 12 2" xfId="388" xr:uid="{00000000-0005-0000-0000-0000A6020000}"/>
    <cellStyle name="Currency 12 2 2" xfId="754" xr:uid="{00000000-0005-0000-0000-0000A7020000}"/>
    <cellStyle name="Currency 12 2 2 2" xfId="1495" xr:uid="{00000000-0005-0000-0000-0000A8020000}"/>
    <cellStyle name="Currency 12 2 3" xfId="1001" xr:uid="{00000000-0005-0000-0000-0000A9020000}"/>
    <cellStyle name="Currency 12 2 3 2" xfId="1742" xr:uid="{00000000-0005-0000-0000-0000AA020000}"/>
    <cellStyle name="Currency 12 2 4" xfId="1248" xr:uid="{00000000-0005-0000-0000-0000AB020000}"/>
    <cellStyle name="Currency 12 2 5" xfId="2041" xr:uid="{00000000-0005-0000-0000-0000AC020000}"/>
    <cellStyle name="Currency 12 2 6" xfId="2292" xr:uid="{00000000-0005-0000-0000-0000AD020000}"/>
    <cellStyle name="Currency 12 3" xfId="634" xr:uid="{00000000-0005-0000-0000-0000AE020000}"/>
    <cellStyle name="Currency 12 3 2" xfId="1375" xr:uid="{00000000-0005-0000-0000-0000AF020000}"/>
    <cellStyle name="Currency 12 4" xfId="881" xr:uid="{00000000-0005-0000-0000-0000B0020000}"/>
    <cellStyle name="Currency 12 4 2" xfId="1622" xr:uid="{00000000-0005-0000-0000-0000B1020000}"/>
    <cellStyle name="Currency 12 5" xfId="1128" xr:uid="{00000000-0005-0000-0000-0000B2020000}"/>
    <cellStyle name="Currency 12 6" xfId="1921" xr:uid="{00000000-0005-0000-0000-0000B3020000}"/>
    <cellStyle name="Currency 12 7" xfId="2172" xr:uid="{00000000-0005-0000-0000-0000B4020000}"/>
    <cellStyle name="Currency 120" xfId="352" xr:uid="{00000000-0005-0000-0000-0000B5020000}"/>
    <cellStyle name="Currency 120 2" xfId="602" xr:uid="{00000000-0005-0000-0000-0000B6020000}"/>
    <cellStyle name="Currency 120 2 2" xfId="859" xr:uid="{00000000-0005-0000-0000-0000B7020000}"/>
    <cellStyle name="Currency 120 2 2 2" xfId="1600" xr:uid="{00000000-0005-0000-0000-0000B8020000}"/>
    <cellStyle name="Currency 120 2 3" xfId="1106" xr:uid="{00000000-0005-0000-0000-0000B9020000}"/>
    <cellStyle name="Currency 120 2 3 2" xfId="1847" xr:uid="{00000000-0005-0000-0000-0000BA020000}"/>
    <cellStyle name="Currency 120 2 4" xfId="1353" xr:uid="{00000000-0005-0000-0000-0000BB020000}"/>
    <cellStyle name="Currency 120 2 5" xfId="2146" xr:uid="{00000000-0005-0000-0000-0000BC020000}"/>
    <cellStyle name="Currency 120 2 6" xfId="2397" xr:uid="{00000000-0005-0000-0000-0000BD020000}"/>
    <cellStyle name="Currency 120 3" xfId="739" xr:uid="{00000000-0005-0000-0000-0000BE020000}"/>
    <cellStyle name="Currency 120 3 2" xfId="1480" xr:uid="{00000000-0005-0000-0000-0000BF020000}"/>
    <cellStyle name="Currency 120 4" xfId="986" xr:uid="{00000000-0005-0000-0000-0000C0020000}"/>
    <cellStyle name="Currency 120 4 2" xfId="1727" xr:uid="{00000000-0005-0000-0000-0000C1020000}"/>
    <cellStyle name="Currency 120 5" xfId="1233" xr:uid="{00000000-0005-0000-0000-0000C2020000}"/>
    <cellStyle name="Currency 120 6" xfId="2026" xr:uid="{00000000-0005-0000-0000-0000C3020000}"/>
    <cellStyle name="Currency 120 7" xfId="2277" xr:uid="{00000000-0005-0000-0000-0000C4020000}"/>
    <cellStyle name="Currency 121" xfId="355" xr:uid="{00000000-0005-0000-0000-0000C5020000}"/>
    <cellStyle name="Currency 121 2" xfId="604" xr:uid="{00000000-0005-0000-0000-0000C6020000}"/>
    <cellStyle name="Currency 121 2 2" xfId="860" xr:uid="{00000000-0005-0000-0000-0000C7020000}"/>
    <cellStyle name="Currency 121 2 2 2" xfId="1601" xr:uid="{00000000-0005-0000-0000-0000C8020000}"/>
    <cellStyle name="Currency 121 2 3" xfId="1107" xr:uid="{00000000-0005-0000-0000-0000C9020000}"/>
    <cellStyle name="Currency 121 2 3 2" xfId="1848" xr:uid="{00000000-0005-0000-0000-0000CA020000}"/>
    <cellStyle name="Currency 121 2 4" xfId="1354" xr:uid="{00000000-0005-0000-0000-0000CB020000}"/>
    <cellStyle name="Currency 121 2 5" xfId="2147" xr:uid="{00000000-0005-0000-0000-0000CC020000}"/>
    <cellStyle name="Currency 121 2 6" xfId="2398" xr:uid="{00000000-0005-0000-0000-0000CD020000}"/>
    <cellStyle name="Currency 121 3" xfId="740" xr:uid="{00000000-0005-0000-0000-0000CE020000}"/>
    <cellStyle name="Currency 121 3 2" xfId="1481" xr:uid="{00000000-0005-0000-0000-0000CF020000}"/>
    <cellStyle name="Currency 121 4" xfId="987" xr:uid="{00000000-0005-0000-0000-0000D0020000}"/>
    <cellStyle name="Currency 121 4 2" xfId="1728" xr:uid="{00000000-0005-0000-0000-0000D1020000}"/>
    <cellStyle name="Currency 121 5" xfId="1234" xr:uid="{00000000-0005-0000-0000-0000D2020000}"/>
    <cellStyle name="Currency 121 6" xfId="2027" xr:uid="{00000000-0005-0000-0000-0000D3020000}"/>
    <cellStyle name="Currency 121 7" xfId="2278" xr:uid="{00000000-0005-0000-0000-0000D4020000}"/>
    <cellStyle name="Currency 13" xfId="34" xr:uid="{00000000-0005-0000-0000-0000D5020000}"/>
    <cellStyle name="Currency 13 2" xfId="390" xr:uid="{00000000-0005-0000-0000-0000D6020000}"/>
    <cellStyle name="Currency 13 2 2" xfId="755" xr:uid="{00000000-0005-0000-0000-0000D7020000}"/>
    <cellStyle name="Currency 13 2 2 2" xfId="1496" xr:uid="{00000000-0005-0000-0000-0000D8020000}"/>
    <cellStyle name="Currency 13 2 3" xfId="1002" xr:uid="{00000000-0005-0000-0000-0000D9020000}"/>
    <cellStyle name="Currency 13 2 3 2" xfId="1743" xr:uid="{00000000-0005-0000-0000-0000DA020000}"/>
    <cellStyle name="Currency 13 2 4" xfId="1249" xr:uid="{00000000-0005-0000-0000-0000DB020000}"/>
    <cellStyle name="Currency 13 2 5" xfId="2042" xr:uid="{00000000-0005-0000-0000-0000DC020000}"/>
    <cellStyle name="Currency 13 2 6" xfId="2293" xr:uid="{00000000-0005-0000-0000-0000DD020000}"/>
    <cellStyle name="Currency 13 3" xfId="635" xr:uid="{00000000-0005-0000-0000-0000DE020000}"/>
    <cellStyle name="Currency 13 3 2" xfId="1376" xr:uid="{00000000-0005-0000-0000-0000DF020000}"/>
    <cellStyle name="Currency 13 4" xfId="882" xr:uid="{00000000-0005-0000-0000-0000E0020000}"/>
    <cellStyle name="Currency 13 4 2" xfId="1623" xr:uid="{00000000-0005-0000-0000-0000E1020000}"/>
    <cellStyle name="Currency 13 5" xfId="1129" xr:uid="{00000000-0005-0000-0000-0000E2020000}"/>
    <cellStyle name="Currency 13 6" xfId="1922" xr:uid="{00000000-0005-0000-0000-0000E3020000}"/>
    <cellStyle name="Currency 13 7" xfId="2173" xr:uid="{00000000-0005-0000-0000-0000E4020000}"/>
    <cellStyle name="Currency 14" xfId="37" xr:uid="{00000000-0005-0000-0000-0000E5020000}"/>
    <cellStyle name="Currency 14 2" xfId="392" xr:uid="{00000000-0005-0000-0000-0000E6020000}"/>
    <cellStyle name="Currency 14 2 2" xfId="756" xr:uid="{00000000-0005-0000-0000-0000E7020000}"/>
    <cellStyle name="Currency 14 2 2 2" xfId="1497" xr:uid="{00000000-0005-0000-0000-0000E8020000}"/>
    <cellStyle name="Currency 14 2 3" xfId="1003" xr:uid="{00000000-0005-0000-0000-0000E9020000}"/>
    <cellStyle name="Currency 14 2 3 2" xfId="1744" xr:uid="{00000000-0005-0000-0000-0000EA020000}"/>
    <cellStyle name="Currency 14 2 4" xfId="1250" xr:uid="{00000000-0005-0000-0000-0000EB020000}"/>
    <cellStyle name="Currency 14 2 5" xfId="2043" xr:uid="{00000000-0005-0000-0000-0000EC020000}"/>
    <cellStyle name="Currency 14 2 6" xfId="2294" xr:uid="{00000000-0005-0000-0000-0000ED020000}"/>
    <cellStyle name="Currency 14 3" xfId="636" xr:uid="{00000000-0005-0000-0000-0000EE020000}"/>
    <cellStyle name="Currency 14 3 2" xfId="1377" xr:uid="{00000000-0005-0000-0000-0000EF020000}"/>
    <cellStyle name="Currency 14 4" xfId="883" xr:uid="{00000000-0005-0000-0000-0000F0020000}"/>
    <cellStyle name="Currency 14 4 2" xfId="1624" xr:uid="{00000000-0005-0000-0000-0000F1020000}"/>
    <cellStyle name="Currency 14 5" xfId="1130" xr:uid="{00000000-0005-0000-0000-0000F2020000}"/>
    <cellStyle name="Currency 14 6" xfId="1923" xr:uid="{00000000-0005-0000-0000-0000F3020000}"/>
    <cellStyle name="Currency 14 7" xfId="2174" xr:uid="{00000000-0005-0000-0000-0000F4020000}"/>
    <cellStyle name="Currency 15" xfId="40" xr:uid="{00000000-0005-0000-0000-0000F5020000}"/>
    <cellStyle name="Currency 15 2" xfId="394" xr:uid="{00000000-0005-0000-0000-0000F6020000}"/>
    <cellStyle name="Currency 15 2 2" xfId="757" xr:uid="{00000000-0005-0000-0000-0000F7020000}"/>
    <cellStyle name="Currency 15 2 2 2" xfId="1498" xr:uid="{00000000-0005-0000-0000-0000F8020000}"/>
    <cellStyle name="Currency 15 2 3" xfId="1004" xr:uid="{00000000-0005-0000-0000-0000F9020000}"/>
    <cellStyle name="Currency 15 2 3 2" xfId="1745" xr:uid="{00000000-0005-0000-0000-0000FA020000}"/>
    <cellStyle name="Currency 15 2 4" xfId="1251" xr:uid="{00000000-0005-0000-0000-0000FB020000}"/>
    <cellStyle name="Currency 15 2 5" xfId="2044" xr:uid="{00000000-0005-0000-0000-0000FC020000}"/>
    <cellStyle name="Currency 15 2 6" xfId="2295" xr:uid="{00000000-0005-0000-0000-0000FD020000}"/>
    <cellStyle name="Currency 15 3" xfId="637" xr:uid="{00000000-0005-0000-0000-0000FE020000}"/>
    <cellStyle name="Currency 15 3 2" xfId="1378" xr:uid="{00000000-0005-0000-0000-0000FF020000}"/>
    <cellStyle name="Currency 15 4" xfId="884" xr:uid="{00000000-0005-0000-0000-000000030000}"/>
    <cellStyle name="Currency 15 4 2" xfId="1625" xr:uid="{00000000-0005-0000-0000-000001030000}"/>
    <cellStyle name="Currency 15 5" xfId="1131" xr:uid="{00000000-0005-0000-0000-000002030000}"/>
    <cellStyle name="Currency 15 6" xfId="1924" xr:uid="{00000000-0005-0000-0000-000003030000}"/>
    <cellStyle name="Currency 15 7" xfId="2175" xr:uid="{00000000-0005-0000-0000-000004030000}"/>
    <cellStyle name="Currency 16" xfId="43" xr:uid="{00000000-0005-0000-0000-000005030000}"/>
    <cellStyle name="Currency 16 2" xfId="396" xr:uid="{00000000-0005-0000-0000-000006030000}"/>
    <cellStyle name="Currency 16 2 2" xfId="758" xr:uid="{00000000-0005-0000-0000-000007030000}"/>
    <cellStyle name="Currency 16 2 2 2" xfId="1499" xr:uid="{00000000-0005-0000-0000-000008030000}"/>
    <cellStyle name="Currency 16 2 3" xfId="1005" xr:uid="{00000000-0005-0000-0000-000009030000}"/>
    <cellStyle name="Currency 16 2 3 2" xfId="1746" xr:uid="{00000000-0005-0000-0000-00000A030000}"/>
    <cellStyle name="Currency 16 2 4" xfId="1252" xr:uid="{00000000-0005-0000-0000-00000B030000}"/>
    <cellStyle name="Currency 16 2 5" xfId="2045" xr:uid="{00000000-0005-0000-0000-00000C030000}"/>
    <cellStyle name="Currency 16 2 6" xfId="2296" xr:uid="{00000000-0005-0000-0000-00000D030000}"/>
    <cellStyle name="Currency 16 3" xfId="638" xr:uid="{00000000-0005-0000-0000-00000E030000}"/>
    <cellStyle name="Currency 16 3 2" xfId="1379" xr:uid="{00000000-0005-0000-0000-00000F030000}"/>
    <cellStyle name="Currency 16 4" xfId="885" xr:uid="{00000000-0005-0000-0000-000010030000}"/>
    <cellStyle name="Currency 16 4 2" xfId="1626" xr:uid="{00000000-0005-0000-0000-000011030000}"/>
    <cellStyle name="Currency 16 5" xfId="1132" xr:uid="{00000000-0005-0000-0000-000012030000}"/>
    <cellStyle name="Currency 16 6" xfId="1925" xr:uid="{00000000-0005-0000-0000-000013030000}"/>
    <cellStyle name="Currency 16 7" xfId="2176" xr:uid="{00000000-0005-0000-0000-000014030000}"/>
    <cellStyle name="Currency 17" xfId="46" xr:uid="{00000000-0005-0000-0000-000015030000}"/>
    <cellStyle name="Currency 17 2" xfId="398" xr:uid="{00000000-0005-0000-0000-000016030000}"/>
    <cellStyle name="Currency 17 2 2" xfId="759" xr:uid="{00000000-0005-0000-0000-000017030000}"/>
    <cellStyle name="Currency 17 2 2 2" xfId="1500" xr:uid="{00000000-0005-0000-0000-000018030000}"/>
    <cellStyle name="Currency 17 2 3" xfId="1006" xr:uid="{00000000-0005-0000-0000-000019030000}"/>
    <cellStyle name="Currency 17 2 3 2" xfId="1747" xr:uid="{00000000-0005-0000-0000-00001A030000}"/>
    <cellStyle name="Currency 17 2 4" xfId="1253" xr:uid="{00000000-0005-0000-0000-00001B030000}"/>
    <cellStyle name="Currency 17 2 5" xfId="2046" xr:uid="{00000000-0005-0000-0000-00001C030000}"/>
    <cellStyle name="Currency 17 2 6" xfId="2297" xr:uid="{00000000-0005-0000-0000-00001D030000}"/>
    <cellStyle name="Currency 17 3" xfId="639" xr:uid="{00000000-0005-0000-0000-00001E030000}"/>
    <cellStyle name="Currency 17 3 2" xfId="1380" xr:uid="{00000000-0005-0000-0000-00001F030000}"/>
    <cellStyle name="Currency 17 4" xfId="886" xr:uid="{00000000-0005-0000-0000-000020030000}"/>
    <cellStyle name="Currency 17 4 2" xfId="1627" xr:uid="{00000000-0005-0000-0000-000021030000}"/>
    <cellStyle name="Currency 17 5" xfId="1133" xr:uid="{00000000-0005-0000-0000-000022030000}"/>
    <cellStyle name="Currency 17 6" xfId="1926" xr:uid="{00000000-0005-0000-0000-000023030000}"/>
    <cellStyle name="Currency 17 7" xfId="2177" xr:uid="{00000000-0005-0000-0000-000024030000}"/>
    <cellStyle name="Currency 18" xfId="49" xr:uid="{00000000-0005-0000-0000-000025030000}"/>
    <cellStyle name="Currency 18 2" xfId="400" xr:uid="{00000000-0005-0000-0000-000026030000}"/>
    <cellStyle name="Currency 18 2 2" xfId="760" xr:uid="{00000000-0005-0000-0000-000027030000}"/>
    <cellStyle name="Currency 18 2 2 2" xfId="1501" xr:uid="{00000000-0005-0000-0000-000028030000}"/>
    <cellStyle name="Currency 18 2 3" xfId="1007" xr:uid="{00000000-0005-0000-0000-000029030000}"/>
    <cellStyle name="Currency 18 2 3 2" xfId="1748" xr:uid="{00000000-0005-0000-0000-00002A030000}"/>
    <cellStyle name="Currency 18 2 4" xfId="1254" xr:uid="{00000000-0005-0000-0000-00002B030000}"/>
    <cellStyle name="Currency 18 2 5" xfId="2047" xr:uid="{00000000-0005-0000-0000-00002C030000}"/>
    <cellStyle name="Currency 18 2 6" xfId="2298" xr:uid="{00000000-0005-0000-0000-00002D030000}"/>
    <cellStyle name="Currency 18 3" xfId="640" xr:uid="{00000000-0005-0000-0000-00002E030000}"/>
    <cellStyle name="Currency 18 3 2" xfId="1381" xr:uid="{00000000-0005-0000-0000-00002F030000}"/>
    <cellStyle name="Currency 18 4" xfId="887" xr:uid="{00000000-0005-0000-0000-000030030000}"/>
    <cellStyle name="Currency 18 4 2" xfId="1628" xr:uid="{00000000-0005-0000-0000-000031030000}"/>
    <cellStyle name="Currency 18 5" xfId="1134" xr:uid="{00000000-0005-0000-0000-000032030000}"/>
    <cellStyle name="Currency 18 6" xfId="1927" xr:uid="{00000000-0005-0000-0000-000033030000}"/>
    <cellStyle name="Currency 18 7" xfId="2178" xr:uid="{00000000-0005-0000-0000-000034030000}"/>
    <cellStyle name="Currency 19" xfId="52" xr:uid="{00000000-0005-0000-0000-000035030000}"/>
    <cellStyle name="Currency 19 2" xfId="402" xr:uid="{00000000-0005-0000-0000-000036030000}"/>
    <cellStyle name="Currency 19 2 2" xfId="761" xr:uid="{00000000-0005-0000-0000-000037030000}"/>
    <cellStyle name="Currency 19 2 2 2" xfId="1502" xr:uid="{00000000-0005-0000-0000-000038030000}"/>
    <cellStyle name="Currency 19 2 3" xfId="1008" xr:uid="{00000000-0005-0000-0000-000039030000}"/>
    <cellStyle name="Currency 19 2 3 2" xfId="1749" xr:uid="{00000000-0005-0000-0000-00003A030000}"/>
    <cellStyle name="Currency 19 2 4" xfId="1255" xr:uid="{00000000-0005-0000-0000-00003B030000}"/>
    <cellStyle name="Currency 19 2 5" xfId="2048" xr:uid="{00000000-0005-0000-0000-00003C030000}"/>
    <cellStyle name="Currency 19 2 6" xfId="2299" xr:uid="{00000000-0005-0000-0000-00003D030000}"/>
    <cellStyle name="Currency 19 3" xfId="641" xr:uid="{00000000-0005-0000-0000-00003E030000}"/>
    <cellStyle name="Currency 19 3 2" xfId="1382" xr:uid="{00000000-0005-0000-0000-00003F030000}"/>
    <cellStyle name="Currency 19 4" xfId="888" xr:uid="{00000000-0005-0000-0000-000040030000}"/>
    <cellStyle name="Currency 19 4 2" xfId="1629" xr:uid="{00000000-0005-0000-0000-000041030000}"/>
    <cellStyle name="Currency 19 5" xfId="1135" xr:uid="{00000000-0005-0000-0000-000042030000}"/>
    <cellStyle name="Currency 19 6" xfId="1928" xr:uid="{00000000-0005-0000-0000-000043030000}"/>
    <cellStyle name="Currency 19 7" xfId="2179" xr:uid="{00000000-0005-0000-0000-000044030000}"/>
    <cellStyle name="Currency 2" xfId="4" xr:uid="{00000000-0005-0000-0000-000045030000}"/>
    <cellStyle name="Currency 2 10" xfId="2428" xr:uid="{00000000-0005-0000-0000-000046030000}"/>
    <cellStyle name="Currency 2 2" xfId="362" xr:uid="{00000000-0005-0000-0000-000047030000}"/>
    <cellStyle name="Currency 2 2 2" xfId="612" xr:uid="{00000000-0005-0000-0000-000048030000}"/>
    <cellStyle name="Currency 2 3" xfId="370" xr:uid="{00000000-0005-0000-0000-000049030000}"/>
    <cellStyle name="Currency 2 3 2" xfId="745" xr:uid="{00000000-0005-0000-0000-00004A030000}"/>
    <cellStyle name="Currency 2 3 2 2" xfId="1486" xr:uid="{00000000-0005-0000-0000-00004B030000}"/>
    <cellStyle name="Currency 2 3 3" xfId="992" xr:uid="{00000000-0005-0000-0000-00004C030000}"/>
    <cellStyle name="Currency 2 3 3 2" xfId="1733" xr:uid="{00000000-0005-0000-0000-00004D030000}"/>
    <cellStyle name="Currency 2 3 4" xfId="1239" xr:uid="{00000000-0005-0000-0000-00004E030000}"/>
    <cellStyle name="Currency 2 3 5" xfId="2032" xr:uid="{00000000-0005-0000-0000-00004F030000}"/>
    <cellStyle name="Currency 2 3 6" xfId="2283" xr:uid="{00000000-0005-0000-0000-000050030000}"/>
    <cellStyle name="Currency 2 4" xfId="625" xr:uid="{00000000-0005-0000-0000-000051030000}"/>
    <cellStyle name="Currency 2 4 2" xfId="1366" xr:uid="{00000000-0005-0000-0000-000052030000}"/>
    <cellStyle name="Currency 2 5" xfId="872" xr:uid="{00000000-0005-0000-0000-000053030000}"/>
    <cellStyle name="Currency 2 5 2" xfId="1613" xr:uid="{00000000-0005-0000-0000-000054030000}"/>
    <cellStyle name="Currency 2 6" xfId="1119" xr:uid="{00000000-0005-0000-0000-000055030000}"/>
    <cellStyle name="Currency 2 7" xfId="1888" xr:uid="{00000000-0005-0000-0000-000056030000}"/>
    <cellStyle name="Currency 2 8" xfId="1912" xr:uid="{00000000-0005-0000-0000-000057030000}"/>
    <cellStyle name="Currency 2 9" xfId="2163" xr:uid="{00000000-0005-0000-0000-000058030000}"/>
    <cellStyle name="Currency 20" xfId="55" xr:uid="{00000000-0005-0000-0000-000059030000}"/>
    <cellStyle name="Currency 20 2" xfId="404" xr:uid="{00000000-0005-0000-0000-00005A030000}"/>
    <cellStyle name="Currency 20 2 2" xfId="762" xr:uid="{00000000-0005-0000-0000-00005B030000}"/>
    <cellStyle name="Currency 20 2 2 2" xfId="1503" xr:uid="{00000000-0005-0000-0000-00005C030000}"/>
    <cellStyle name="Currency 20 2 3" xfId="1009" xr:uid="{00000000-0005-0000-0000-00005D030000}"/>
    <cellStyle name="Currency 20 2 3 2" xfId="1750" xr:uid="{00000000-0005-0000-0000-00005E030000}"/>
    <cellStyle name="Currency 20 2 4" xfId="1256" xr:uid="{00000000-0005-0000-0000-00005F030000}"/>
    <cellStyle name="Currency 20 2 5" xfId="2049" xr:uid="{00000000-0005-0000-0000-000060030000}"/>
    <cellStyle name="Currency 20 2 6" xfId="2300" xr:uid="{00000000-0005-0000-0000-000061030000}"/>
    <cellStyle name="Currency 20 3" xfId="642" xr:uid="{00000000-0005-0000-0000-000062030000}"/>
    <cellStyle name="Currency 20 3 2" xfId="1383" xr:uid="{00000000-0005-0000-0000-000063030000}"/>
    <cellStyle name="Currency 20 4" xfId="889" xr:uid="{00000000-0005-0000-0000-000064030000}"/>
    <cellStyle name="Currency 20 4 2" xfId="1630" xr:uid="{00000000-0005-0000-0000-000065030000}"/>
    <cellStyle name="Currency 20 5" xfId="1136" xr:uid="{00000000-0005-0000-0000-000066030000}"/>
    <cellStyle name="Currency 20 6" xfId="1929" xr:uid="{00000000-0005-0000-0000-000067030000}"/>
    <cellStyle name="Currency 20 7" xfId="2180" xr:uid="{00000000-0005-0000-0000-000068030000}"/>
    <cellStyle name="Currency 21" xfId="58" xr:uid="{00000000-0005-0000-0000-000069030000}"/>
    <cellStyle name="Currency 21 2" xfId="406" xr:uid="{00000000-0005-0000-0000-00006A030000}"/>
    <cellStyle name="Currency 21 2 2" xfId="763" xr:uid="{00000000-0005-0000-0000-00006B030000}"/>
    <cellStyle name="Currency 21 2 2 2" xfId="1504" xr:uid="{00000000-0005-0000-0000-00006C030000}"/>
    <cellStyle name="Currency 21 2 3" xfId="1010" xr:uid="{00000000-0005-0000-0000-00006D030000}"/>
    <cellStyle name="Currency 21 2 3 2" xfId="1751" xr:uid="{00000000-0005-0000-0000-00006E030000}"/>
    <cellStyle name="Currency 21 2 4" xfId="1257" xr:uid="{00000000-0005-0000-0000-00006F030000}"/>
    <cellStyle name="Currency 21 2 5" xfId="2050" xr:uid="{00000000-0005-0000-0000-000070030000}"/>
    <cellStyle name="Currency 21 2 6" xfId="2301" xr:uid="{00000000-0005-0000-0000-000071030000}"/>
    <cellStyle name="Currency 21 3" xfId="643" xr:uid="{00000000-0005-0000-0000-000072030000}"/>
    <cellStyle name="Currency 21 3 2" xfId="1384" xr:uid="{00000000-0005-0000-0000-000073030000}"/>
    <cellStyle name="Currency 21 4" xfId="890" xr:uid="{00000000-0005-0000-0000-000074030000}"/>
    <cellStyle name="Currency 21 4 2" xfId="1631" xr:uid="{00000000-0005-0000-0000-000075030000}"/>
    <cellStyle name="Currency 21 5" xfId="1137" xr:uid="{00000000-0005-0000-0000-000076030000}"/>
    <cellStyle name="Currency 21 6" xfId="1930" xr:uid="{00000000-0005-0000-0000-000077030000}"/>
    <cellStyle name="Currency 21 7" xfId="2181" xr:uid="{00000000-0005-0000-0000-000078030000}"/>
    <cellStyle name="Currency 22" xfId="61" xr:uid="{00000000-0005-0000-0000-000079030000}"/>
    <cellStyle name="Currency 22 2" xfId="408" xr:uid="{00000000-0005-0000-0000-00007A030000}"/>
    <cellStyle name="Currency 22 2 2" xfId="764" xr:uid="{00000000-0005-0000-0000-00007B030000}"/>
    <cellStyle name="Currency 22 2 2 2" xfId="1505" xr:uid="{00000000-0005-0000-0000-00007C030000}"/>
    <cellStyle name="Currency 22 2 3" xfId="1011" xr:uid="{00000000-0005-0000-0000-00007D030000}"/>
    <cellStyle name="Currency 22 2 3 2" xfId="1752" xr:uid="{00000000-0005-0000-0000-00007E030000}"/>
    <cellStyle name="Currency 22 2 4" xfId="1258" xr:uid="{00000000-0005-0000-0000-00007F030000}"/>
    <cellStyle name="Currency 22 2 5" xfId="2051" xr:uid="{00000000-0005-0000-0000-000080030000}"/>
    <cellStyle name="Currency 22 2 6" xfId="2302" xr:uid="{00000000-0005-0000-0000-000081030000}"/>
    <cellStyle name="Currency 22 3" xfId="644" xr:uid="{00000000-0005-0000-0000-000082030000}"/>
    <cellStyle name="Currency 22 3 2" xfId="1385" xr:uid="{00000000-0005-0000-0000-000083030000}"/>
    <cellStyle name="Currency 22 4" xfId="891" xr:uid="{00000000-0005-0000-0000-000084030000}"/>
    <cellStyle name="Currency 22 4 2" xfId="1632" xr:uid="{00000000-0005-0000-0000-000085030000}"/>
    <cellStyle name="Currency 22 5" xfId="1138" xr:uid="{00000000-0005-0000-0000-000086030000}"/>
    <cellStyle name="Currency 22 6" xfId="1931" xr:uid="{00000000-0005-0000-0000-000087030000}"/>
    <cellStyle name="Currency 22 7" xfId="2182" xr:uid="{00000000-0005-0000-0000-000088030000}"/>
    <cellStyle name="Currency 23" xfId="64" xr:uid="{00000000-0005-0000-0000-000089030000}"/>
    <cellStyle name="Currency 23 2" xfId="410" xr:uid="{00000000-0005-0000-0000-00008A030000}"/>
    <cellStyle name="Currency 23 2 2" xfId="765" xr:uid="{00000000-0005-0000-0000-00008B030000}"/>
    <cellStyle name="Currency 23 2 2 2" xfId="1506" xr:uid="{00000000-0005-0000-0000-00008C030000}"/>
    <cellStyle name="Currency 23 2 3" xfId="1012" xr:uid="{00000000-0005-0000-0000-00008D030000}"/>
    <cellStyle name="Currency 23 2 3 2" xfId="1753" xr:uid="{00000000-0005-0000-0000-00008E030000}"/>
    <cellStyle name="Currency 23 2 4" xfId="1259" xr:uid="{00000000-0005-0000-0000-00008F030000}"/>
    <cellStyle name="Currency 23 2 5" xfId="2052" xr:uid="{00000000-0005-0000-0000-000090030000}"/>
    <cellStyle name="Currency 23 2 6" xfId="2303" xr:uid="{00000000-0005-0000-0000-000091030000}"/>
    <cellStyle name="Currency 23 3" xfId="645" xr:uid="{00000000-0005-0000-0000-000092030000}"/>
    <cellStyle name="Currency 23 3 2" xfId="1386" xr:uid="{00000000-0005-0000-0000-000093030000}"/>
    <cellStyle name="Currency 23 4" xfId="892" xr:uid="{00000000-0005-0000-0000-000094030000}"/>
    <cellStyle name="Currency 23 4 2" xfId="1633" xr:uid="{00000000-0005-0000-0000-000095030000}"/>
    <cellStyle name="Currency 23 5" xfId="1139" xr:uid="{00000000-0005-0000-0000-000096030000}"/>
    <cellStyle name="Currency 23 6" xfId="1932" xr:uid="{00000000-0005-0000-0000-000097030000}"/>
    <cellStyle name="Currency 23 7" xfId="2183" xr:uid="{00000000-0005-0000-0000-000098030000}"/>
    <cellStyle name="Currency 24" xfId="67" xr:uid="{00000000-0005-0000-0000-000099030000}"/>
    <cellStyle name="Currency 24 2" xfId="412" xr:uid="{00000000-0005-0000-0000-00009A030000}"/>
    <cellStyle name="Currency 24 2 2" xfId="766" xr:uid="{00000000-0005-0000-0000-00009B030000}"/>
    <cellStyle name="Currency 24 2 2 2" xfId="1507" xr:uid="{00000000-0005-0000-0000-00009C030000}"/>
    <cellStyle name="Currency 24 2 3" xfId="1013" xr:uid="{00000000-0005-0000-0000-00009D030000}"/>
    <cellStyle name="Currency 24 2 3 2" xfId="1754" xr:uid="{00000000-0005-0000-0000-00009E030000}"/>
    <cellStyle name="Currency 24 2 4" xfId="1260" xr:uid="{00000000-0005-0000-0000-00009F030000}"/>
    <cellStyle name="Currency 24 2 5" xfId="2053" xr:uid="{00000000-0005-0000-0000-0000A0030000}"/>
    <cellStyle name="Currency 24 2 6" xfId="2304" xr:uid="{00000000-0005-0000-0000-0000A1030000}"/>
    <cellStyle name="Currency 24 3" xfId="646" xr:uid="{00000000-0005-0000-0000-0000A2030000}"/>
    <cellStyle name="Currency 24 3 2" xfId="1387" xr:uid="{00000000-0005-0000-0000-0000A3030000}"/>
    <cellStyle name="Currency 24 4" xfId="893" xr:uid="{00000000-0005-0000-0000-0000A4030000}"/>
    <cellStyle name="Currency 24 4 2" xfId="1634" xr:uid="{00000000-0005-0000-0000-0000A5030000}"/>
    <cellStyle name="Currency 24 5" xfId="1140" xr:uid="{00000000-0005-0000-0000-0000A6030000}"/>
    <cellStyle name="Currency 24 6" xfId="1933" xr:uid="{00000000-0005-0000-0000-0000A7030000}"/>
    <cellStyle name="Currency 24 7" xfId="2184" xr:uid="{00000000-0005-0000-0000-0000A8030000}"/>
    <cellStyle name="Currency 25" xfId="70" xr:uid="{00000000-0005-0000-0000-0000A9030000}"/>
    <cellStyle name="Currency 25 2" xfId="414" xr:uid="{00000000-0005-0000-0000-0000AA030000}"/>
    <cellStyle name="Currency 25 2 2" xfId="767" xr:uid="{00000000-0005-0000-0000-0000AB030000}"/>
    <cellStyle name="Currency 25 2 2 2" xfId="1508" xr:uid="{00000000-0005-0000-0000-0000AC030000}"/>
    <cellStyle name="Currency 25 2 3" xfId="1014" xr:uid="{00000000-0005-0000-0000-0000AD030000}"/>
    <cellStyle name="Currency 25 2 3 2" xfId="1755" xr:uid="{00000000-0005-0000-0000-0000AE030000}"/>
    <cellStyle name="Currency 25 2 4" xfId="1261" xr:uid="{00000000-0005-0000-0000-0000AF030000}"/>
    <cellStyle name="Currency 25 2 5" xfId="2054" xr:uid="{00000000-0005-0000-0000-0000B0030000}"/>
    <cellStyle name="Currency 25 2 6" xfId="2305" xr:uid="{00000000-0005-0000-0000-0000B1030000}"/>
    <cellStyle name="Currency 25 3" xfId="647" xr:uid="{00000000-0005-0000-0000-0000B2030000}"/>
    <cellStyle name="Currency 25 3 2" xfId="1388" xr:uid="{00000000-0005-0000-0000-0000B3030000}"/>
    <cellStyle name="Currency 25 4" xfId="894" xr:uid="{00000000-0005-0000-0000-0000B4030000}"/>
    <cellStyle name="Currency 25 4 2" xfId="1635" xr:uid="{00000000-0005-0000-0000-0000B5030000}"/>
    <cellStyle name="Currency 25 5" xfId="1141" xr:uid="{00000000-0005-0000-0000-0000B6030000}"/>
    <cellStyle name="Currency 25 6" xfId="1934" xr:uid="{00000000-0005-0000-0000-0000B7030000}"/>
    <cellStyle name="Currency 25 7" xfId="2185" xr:uid="{00000000-0005-0000-0000-0000B8030000}"/>
    <cellStyle name="Currency 26" xfId="73" xr:uid="{00000000-0005-0000-0000-0000B9030000}"/>
    <cellStyle name="Currency 26 2" xfId="416" xr:uid="{00000000-0005-0000-0000-0000BA030000}"/>
    <cellStyle name="Currency 26 2 2" xfId="768" xr:uid="{00000000-0005-0000-0000-0000BB030000}"/>
    <cellStyle name="Currency 26 2 2 2" xfId="1509" xr:uid="{00000000-0005-0000-0000-0000BC030000}"/>
    <cellStyle name="Currency 26 2 3" xfId="1015" xr:uid="{00000000-0005-0000-0000-0000BD030000}"/>
    <cellStyle name="Currency 26 2 3 2" xfId="1756" xr:uid="{00000000-0005-0000-0000-0000BE030000}"/>
    <cellStyle name="Currency 26 2 4" xfId="1262" xr:uid="{00000000-0005-0000-0000-0000BF030000}"/>
    <cellStyle name="Currency 26 2 5" xfId="2055" xr:uid="{00000000-0005-0000-0000-0000C0030000}"/>
    <cellStyle name="Currency 26 2 6" xfId="2306" xr:uid="{00000000-0005-0000-0000-0000C1030000}"/>
    <cellStyle name="Currency 26 3" xfId="648" xr:uid="{00000000-0005-0000-0000-0000C2030000}"/>
    <cellStyle name="Currency 26 3 2" xfId="1389" xr:uid="{00000000-0005-0000-0000-0000C3030000}"/>
    <cellStyle name="Currency 26 4" xfId="895" xr:uid="{00000000-0005-0000-0000-0000C4030000}"/>
    <cellStyle name="Currency 26 4 2" xfId="1636" xr:uid="{00000000-0005-0000-0000-0000C5030000}"/>
    <cellStyle name="Currency 26 5" xfId="1142" xr:uid="{00000000-0005-0000-0000-0000C6030000}"/>
    <cellStyle name="Currency 26 6" xfId="1935" xr:uid="{00000000-0005-0000-0000-0000C7030000}"/>
    <cellStyle name="Currency 26 7" xfId="2186" xr:uid="{00000000-0005-0000-0000-0000C8030000}"/>
    <cellStyle name="Currency 27" xfId="76" xr:uid="{00000000-0005-0000-0000-0000C9030000}"/>
    <cellStyle name="Currency 27 2" xfId="418" xr:uid="{00000000-0005-0000-0000-0000CA030000}"/>
    <cellStyle name="Currency 27 2 2" xfId="769" xr:uid="{00000000-0005-0000-0000-0000CB030000}"/>
    <cellStyle name="Currency 27 2 2 2" xfId="1510" xr:uid="{00000000-0005-0000-0000-0000CC030000}"/>
    <cellStyle name="Currency 27 2 3" xfId="1016" xr:uid="{00000000-0005-0000-0000-0000CD030000}"/>
    <cellStyle name="Currency 27 2 3 2" xfId="1757" xr:uid="{00000000-0005-0000-0000-0000CE030000}"/>
    <cellStyle name="Currency 27 2 4" xfId="1263" xr:uid="{00000000-0005-0000-0000-0000CF030000}"/>
    <cellStyle name="Currency 27 2 5" xfId="2056" xr:uid="{00000000-0005-0000-0000-0000D0030000}"/>
    <cellStyle name="Currency 27 2 6" xfId="2307" xr:uid="{00000000-0005-0000-0000-0000D1030000}"/>
    <cellStyle name="Currency 27 3" xfId="649" xr:uid="{00000000-0005-0000-0000-0000D2030000}"/>
    <cellStyle name="Currency 27 3 2" xfId="1390" xr:uid="{00000000-0005-0000-0000-0000D3030000}"/>
    <cellStyle name="Currency 27 4" xfId="896" xr:uid="{00000000-0005-0000-0000-0000D4030000}"/>
    <cellStyle name="Currency 27 4 2" xfId="1637" xr:uid="{00000000-0005-0000-0000-0000D5030000}"/>
    <cellStyle name="Currency 27 5" xfId="1143" xr:uid="{00000000-0005-0000-0000-0000D6030000}"/>
    <cellStyle name="Currency 27 6" xfId="1936" xr:uid="{00000000-0005-0000-0000-0000D7030000}"/>
    <cellStyle name="Currency 27 7" xfId="2187" xr:uid="{00000000-0005-0000-0000-0000D8030000}"/>
    <cellStyle name="Currency 28" xfId="79" xr:uid="{00000000-0005-0000-0000-0000D9030000}"/>
    <cellStyle name="Currency 28 2" xfId="420" xr:uid="{00000000-0005-0000-0000-0000DA030000}"/>
    <cellStyle name="Currency 28 2 2" xfId="770" xr:uid="{00000000-0005-0000-0000-0000DB030000}"/>
    <cellStyle name="Currency 28 2 2 2" xfId="1511" xr:uid="{00000000-0005-0000-0000-0000DC030000}"/>
    <cellStyle name="Currency 28 2 3" xfId="1017" xr:uid="{00000000-0005-0000-0000-0000DD030000}"/>
    <cellStyle name="Currency 28 2 3 2" xfId="1758" xr:uid="{00000000-0005-0000-0000-0000DE030000}"/>
    <cellStyle name="Currency 28 2 4" xfId="1264" xr:uid="{00000000-0005-0000-0000-0000DF030000}"/>
    <cellStyle name="Currency 28 2 5" xfId="2057" xr:uid="{00000000-0005-0000-0000-0000E0030000}"/>
    <cellStyle name="Currency 28 2 6" xfId="2308" xr:uid="{00000000-0005-0000-0000-0000E1030000}"/>
    <cellStyle name="Currency 28 3" xfId="650" xr:uid="{00000000-0005-0000-0000-0000E2030000}"/>
    <cellStyle name="Currency 28 3 2" xfId="1391" xr:uid="{00000000-0005-0000-0000-0000E3030000}"/>
    <cellStyle name="Currency 28 4" xfId="897" xr:uid="{00000000-0005-0000-0000-0000E4030000}"/>
    <cellStyle name="Currency 28 4 2" xfId="1638" xr:uid="{00000000-0005-0000-0000-0000E5030000}"/>
    <cellStyle name="Currency 28 5" xfId="1144" xr:uid="{00000000-0005-0000-0000-0000E6030000}"/>
    <cellStyle name="Currency 28 6" xfId="1937" xr:uid="{00000000-0005-0000-0000-0000E7030000}"/>
    <cellStyle name="Currency 28 7" xfId="2188" xr:uid="{00000000-0005-0000-0000-0000E8030000}"/>
    <cellStyle name="Currency 29" xfId="82" xr:uid="{00000000-0005-0000-0000-0000E9030000}"/>
    <cellStyle name="Currency 29 2" xfId="422" xr:uid="{00000000-0005-0000-0000-0000EA030000}"/>
    <cellStyle name="Currency 29 2 2" xfId="771" xr:uid="{00000000-0005-0000-0000-0000EB030000}"/>
    <cellStyle name="Currency 29 2 2 2" xfId="1512" xr:uid="{00000000-0005-0000-0000-0000EC030000}"/>
    <cellStyle name="Currency 29 2 3" xfId="1018" xr:uid="{00000000-0005-0000-0000-0000ED030000}"/>
    <cellStyle name="Currency 29 2 3 2" xfId="1759" xr:uid="{00000000-0005-0000-0000-0000EE030000}"/>
    <cellStyle name="Currency 29 2 4" xfId="1265" xr:uid="{00000000-0005-0000-0000-0000EF030000}"/>
    <cellStyle name="Currency 29 2 5" xfId="2058" xr:uid="{00000000-0005-0000-0000-0000F0030000}"/>
    <cellStyle name="Currency 29 2 6" xfId="2309" xr:uid="{00000000-0005-0000-0000-0000F1030000}"/>
    <cellStyle name="Currency 29 3" xfId="651" xr:uid="{00000000-0005-0000-0000-0000F2030000}"/>
    <cellStyle name="Currency 29 3 2" xfId="1392" xr:uid="{00000000-0005-0000-0000-0000F3030000}"/>
    <cellStyle name="Currency 29 4" xfId="898" xr:uid="{00000000-0005-0000-0000-0000F4030000}"/>
    <cellStyle name="Currency 29 4 2" xfId="1639" xr:uid="{00000000-0005-0000-0000-0000F5030000}"/>
    <cellStyle name="Currency 29 5" xfId="1145" xr:uid="{00000000-0005-0000-0000-0000F6030000}"/>
    <cellStyle name="Currency 29 6" xfId="1938" xr:uid="{00000000-0005-0000-0000-0000F7030000}"/>
    <cellStyle name="Currency 29 7" xfId="2189" xr:uid="{00000000-0005-0000-0000-0000F8030000}"/>
    <cellStyle name="Currency 3" xfId="2" xr:uid="{00000000-0005-0000-0000-0000F9030000}"/>
    <cellStyle name="Currency 3 2" xfId="369" xr:uid="{00000000-0005-0000-0000-0000FA030000}"/>
    <cellStyle name="Currency 30" xfId="85" xr:uid="{00000000-0005-0000-0000-0000FB030000}"/>
    <cellStyle name="Currency 30 2" xfId="424" xr:uid="{00000000-0005-0000-0000-0000FC030000}"/>
    <cellStyle name="Currency 30 2 2" xfId="772" xr:uid="{00000000-0005-0000-0000-0000FD030000}"/>
    <cellStyle name="Currency 30 2 2 2" xfId="1513" xr:uid="{00000000-0005-0000-0000-0000FE030000}"/>
    <cellStyle name="Currency 30 2 3" xfId="1019" xr:uid="{00000000-0005-0000-0000-0000FF030000}"/>
    <cellStyle name="Currency 30 2 3 2" xfId="1760" xr:uid="{00000000-0005-0000-0000-000000040000}"/>
    <cellStyle name="Currency 30 2 4" xfId="1266" xr:uid="{00000000-0005-0000-0000-000001040000}"/>
    <cellStyle name="Currency 30 2 5" xfId="2059" xr:uid="{00000000-0005-0000-0000-000002040000}"/>
    <cellStyle name="Currency 30 2 6" xfId="2310" xr:uid="{00000000-0005-0000-0000-000003040000}"/>
    <cellStyle name="Currency 30 3" xfId="652" xr:uid="{00000000-0005-0000-0000-000004040000}"/>
    <cellStyle name="Currency 30 3 2" xfId="1393" xr:uid="{00000000-0005-0000-0000-000005040000}"/>
    <cellStyle name="Currency 30 4" xfId="899" xr:uid="{00000000-0005-0000-0000-000006040000}"/>
    <cellStyle name="Currency 30 4 2" xfId="1640" xr:uid="{00000000-0005-0000-0000-000007040000}"/>
    <cellStyle name="Currency 30 5" xfId="1146" xr:uid="{00000000-0005-0000-0000-000008040000}"/>
    <cellStyle name="Currency 30 6" xfId="1939" xr:uid="{00000000-0005-0000-0000-000009040000}"/>
    <cellStyle name="Currency 30 7" xfId="2190" xr:uid="{00000000-0005-0000-0000-00000A040000}"/>
    <cellStyle name="Currency 31" xfId="88" xr:uid="{00000000-0005-0000-0000-00000B040000}"/>
    <cellStyle name="Currency 31 2" xfId="426" xr:uid="{00000000-0005-0000-0000-00000C040000}"/>
    <cellStyle name="Currency 31 2 2" xfId="773" xr:uid="{00000000-0005-0000-0000-00000D040000}"/>
    <cellStyle name="Currency 31 2 2 2" xfId="1514" xr:uid="{00000000-0005-0000-0000-00000E040000}"/>
    <cellStyle name="Currency 31 2 3" xfId="1020" xr:uid="{00000000-0005-0000-0000-00000F040000}"/>
    <cellStyle name="Currency 31 2 3 2" xfId="1761" xr:uid="{00000000-0005-0000-0000-000010040000}"/>
    <cellStyle name="Currency 31 2 4" xfId="1267" xr:uid="{00000000-0005-0000-0000-000011040000}"/>
    <cellStyle name="Currency 31 2 5" xfId="2060" xr:uid="{00000000-0005-0000-0000-000012040000}"/>
    <cellStyle name="Currency 31 2 6" xfId="2311" xr:uid="{00000000-0005-0000-0000-000013040000}"/>
    <cellStyle name="Currency 31 3" xfId="653" xr:uid="{00000000-0005-0000-0000-000014040000}"/>
    <cellStyle name="Currency 31 3 2" xfId="1394" xr:uid="{00000000-0005-0000-0000-000015040000}"/>
    <cellStyle name="Currency 31 4" xfId="900" xr:uid="{00000000-0005-0000-0000-000016040000}"/>
    <cellStyle name="Currency 31 4 2" xfId="1641" xr:uid="{00000000-0005-0000-0000-000017040000}"/>
    <cellStyle name="Currency 31 5" xfId="1147" xr:uid="{00000000-0005-0000-0000-000018040000}"/>
    <cellStyle name="Currency 31 6" xfId="1940" xr:uid="{00000000-0005-0000-0000-000019040000}"/>
    <cellStyle name="Currency 31 7" xfId="2191" xr:uid="{00000000-0005-0000-0000-00001A040000}"/>
    <cellStyle name="Currency 32" xfId="91" xr:uid="{00000000-0005-0000-0000-00001B040000}"/>
    <cellStyle name="Currency 32 2" xfId="428" xr:uid="{00000000-0005-0000-0000-00001C040000}"/>
    <cellStyle name="Currency 32 2 2" xfId="774" xr:uid="{00000000-0005-0000-0000-00001D040000}"/>
    <cellStyle name="Currency 32 2 2 2" xfId="1515" xr:uid="{00000000-0005-0000-0000-00001E040000}"/>
    <cellStyle name="Currency 32 2 3" xfId="1021" xr:uid="{00000000-0005-0000-0000-00001F040000}"/>
    <cellStyle name="Currency 32 2 3 2" xfId="1762" xr:uid="{00000000-0005-0000-0000-000020040000}"/>
    <cellStyle name="Currency 32 2 4" xfId="1268" xr:uid="{00000000-0005-0000-0000-000021040000}"/>
    <cellStyle name="Currency 32 2 5" xfId="2061" xr:uid="{00000000-0005-0000-0000-000022040000}"/>
    <cellStyle name="Currency 32 2 6" xfId="2312" xr:uid="{00000000-0005-0000-0000-000023040000}"/>
    <cellStyle name="Currency 32 3" xfId="654" xr:uid="{00000000-0005-0000-0000-000024040000}"/>
    <cellStyle name="Currency 32 3 2" xfId="1395" xr:uid="{00000000-0005-0000-0000-000025040000}"/>
    <cellStyle name="Currency 32 4" xfId="901" xr:uid="{00000000-0005-0000-0000-000026040000}"/>
    <cellStyle name="Currency 32 4 2" xfId="1642" xr:uid="{00000000-0005-0000-0000-000027040000}"/>
    <cellStyle name="Currency 32 5" xfId="1148" xr:uid="{00000000-0005-0000-0000-000028040000}"/>
    <cellStyle name="Currency 32 6" xfId="1941" xr:uid="{00000000-0005-0000-0000-000029040000}"/>
    <cellStyle name="Currency 32 7" xfId="2192" xr:uid="{00000000-0005-0000-0000-00002A040000}"/>
    <cellStyle name="Currency 33" xfId="94" xr:uid="{00000000-0005-0000-0000-00002B040000}"/>
    <cellStyle name="Currency 33 2" xfId="430" xr:uid="{00000000-0005-0000-0000-00002C040000}"/>
    <cellStyle name="Currency 33 2 2" xfId="775" xr:uid="{00000000-0005-0000-0000-00002D040000}"/>
    <cellStyle name="Currency 33 2 2 2" xfId="1516" xr:uid="{00000000-0005-0000-0000-00002E040000}"/>
    <cellStyle name="Currency 33 2 3" xfId="1022" xr:uid="{00000000-0005-0000-0000-00002F040000}"/>
    <cellStyle name="Currency 33 2 3 2" xfId="1763" xr:uid="{00000000-0005-0000-0000-000030040000}"/>
    <cellStyle name="Currency 33 2 4" xfId="1269" xr:uid="{00000000-0005-0000-0000-000031040000}"/>
    <cellStyle name="Currency 33 2 5" xfId="2062" xr:uid="{00000000-0005-0000-0000-000032040000}"/>
    <cellStyle name="Currency 33 2 6" xfId="2313" xr:uid="{00000000-0005-0000-0000-000033040000}"/>
    <cellStyle name="Currency 33 3" xfId="655" xr:uid="{00000000-0005-0000-0000-000034040000}"/>
    <cellStyle name="Currency 33 3 2" xfId="1396" xr:uid="{00000000-0005-0000-0000-000035040000}"/>
    <cellStyle name="Currency 33 4" xfId="902" xr:uid="{00000000-0005-0000-0000-000036040000}"/>
    <cellStyle name="Currency 33 4 2" xfId="1643" xr:uid="{00000000-0005-0000-0000-000037040000}"/>
    <cellStyle name="Currency 33 5" xfId="1149" xr:uid="{00000000-0005-0000-0000-000038040000}"/>
    <cellStyle name="Currency 33 6" xfId="1942" xr:uid="{00000000-0005-0000-0000-000039040000}"/>
    <cellStyle name="Currency 33 7" xfId="2193" xr:uid="{00000000-0005-0000-0000-00003A040000}"/>
    <cellStyle name="Currency 34" xfId="97" xr:uid="{00000000-0005-0000-0000-00003B040000}"/>
    <cellStyle name="Currency 34 2" xfId="432" xr:uid="{00000000-0005-0000-0000-00003C040000}"/>
    <cellStyle name="Currency 34 2 2" xfId="776" xr:uid="{00000000-0005-0000-0000-00003D040000}"/>
    <cellStyle name="Currency 34 2 2 2" xfId="1517" xr:uid="{00000000-0005-0000-0000-00003E040000}"/>
    <cellStyle name="Currency 34 2 3" xfId="1023" xr:uid="{00000000-0005-0000-0000-00003F040000}"/>
    <cellStyle name="Currency 34 2 3 2" xfId="1764" xr:uid="{00000000-0005-0000-0000-000040040000}"/>
    <cellStyle name="Currency 34 2 4" xfId="1270" xr:uid="{00000000-0005-0000-0000-000041040000}"/>
    <cellStyle name="Currency 34 2 5" xfId="2063" xr:uid="{00000000-0005-0000-0000-000042040000}"/>
    <cellStyle name="Currency 34 2 6" xfId="2314" xr:uid="{00000000-0005-0000-0000-000043040000}"/>
    <cellStyle name="Currency 34 3" xfId="656" xr:uid="{00000000-0005-0000-0000-000044040000}"/>
    <cellStyle name="Currency 34 3 2" xfId="1397" xr:uid="{00000000-0005-0000-0000-000045040000}"/>
    <cellStyle name="Currency 34 4" xfId="903" xr:uid="{00000000-0005-0000-0000-000046040000}"/>
    <cellStyle name="Currency 34 4 2" xfId="1644" xr:uid="{00000000-0005-0000-0000-000047040000}"/>
    <cellStyle name="Currency 34 5" xfId="1150" xr:uid="{00000000-0005-0000-0000-000048040000}"/>
    <cellStyle name="Currency 34 6" xfId="1943" xr:uid="{00000000-0005-0000-0000-000049040000}"/>
    <cellStyle name="Currency 34 7" xfId="2194" xr:uid="{00000000-0005-0000-0000-00004A040000}"/>
    <cellStyle name="Currency 35" xfId="100" xr:uid="{00000000-0005-0000-0000-00004B040000}"/>
    <cellStyle name="Currency 35 2" xfId="434" xr:uid="{00000000-0005-0000-0000-00004C040000}"/>
    <cellStyle name="Currency 35 2 2" xfId="777" xr:uid="{00000000-0005-0000-0000-00004D040000}"/>
    <cellStyle name="Currency 35 2 2 2" xfId="1518" xr:uid="{00000000-0005-0000-0000-00004E040000}"/>
    <cellStyle name="Currency 35 2 3" xfId="1024" xr:uid="{00000000-0005-0000-0000-00004F040000}"/>
    <cellStyle name="Currency 35 2 3 2" xfId="1765" xr:uid="{00000000-0005-0000-0000-000050040000}"/>
    <cellStyle name="Currency 35 2 4" xfId="1271" xr:uid="{00000000-0005-0000-0000-000051040000}"/>
    <cellStyle name="Currency 35 2 5" xfId="2064" xr:uid="{00000000-0005-0000-0000-000052040000}"/>
    <cellStyle name="Currency 35 2 6" xfId="2315" xr:uid="{00000000-0005-0000-0000-000053040000}"/>
    <cellStyle name="Currency 35 3" xfId="657" xr:uid="{00000000-0005-0000-0000-000054040000}"/>
    <cellStyle name="Currency 35 3 2" xfId="1398" xr:uid="{00000000-0005-0000-0000-000055040000}"/>
    <cellStyle name="Currency 35 4" xfId="904" xr:uid="{00000000-0005-0000-0000-000056040000}"/>
    <cellStyle name="Currency 35 4 2" xfId="1645" xr:uid="{00000000-0005-0000-0000-000057040000}"/>
    <cellStyle name="Currency 35 5" xfId="1151" xr:uid="{00000000-0005-0000-0000-000058040000}"/>
    <cellStyle name="Currency 35 6" xfId="1944" xr:uid="{00000000-0005-0000-0000-000059040000}"/>
    <cellStyle name="Currency 35 7" xfId="2195" xr:uid="{00000000-0005-0000-0000-00005A040000}"/>
    <cellStyle name="Currency 36" xfId="103" xr:uid="{00000000-0005-0000-0000-00005B040000}"/>
    <cellStyle name="Currency 36 2" xfId="436" xr:uid="{00000000-0005-0000-0000-00005C040000}"/>
    <cellStyle name="Currency 36 2 2" xfId="778" xr:uid="{00000000-0005-0000-0000-00005D040000}"/>
    <cellStyle name="Currency 36 2 2 2" xfId="1519" xr:uid="{00000000-0005-0000-0000-00005E040000}"/>
    <cellStyle name="Currency 36 2 3" xfId="1025" xr:uid="{00000000-0005-0000-0000-00005F040000}"/>
    <cellStyle name="Currency 36 2 3 2" xfId="1766" xr:uid="{00000000-0005-0000-0000-000060040000}"/>
    <cellStyle name="Currency 36 2 4" xfId="1272" xr:uid="{00000000-0005-0000-0000-000061040000}"/>
    <cellStyle name="Currency 36 2 5" xfId="2065" xr:uid="{00000000-0005-0000-0000-000062040000}"/>
    <cellStyle name="Currency 36 2 6" xfId="2316" xr:uid="{00000000-0005-0000-0000-000063040000}"/>
    <cellStyle name="Currency 36 3" xfId="658" xr:uid="{00000000-0005-0000-0000-000064040000}"/>
    <cellStyle name="Currency 36 3 2" xfId="1399" xr:uid="{00000000-0005-0000-0000-000065040000}"/>
    <cellStyle name="Currency 36 4" xfId="905" xr:uid="{00000000-0005-0000-0000-000066040000}"/>
    <cellStyle name="Currency 36 4 2" xfId="1646" xr:uid="{00000000-0005-0000-0000-000067040000}"/>
    <cellStyle name="Currency 36 5" xfId="1152" xr:uid="{00000000-0005-0000-0000-000068040000}"/>
    <cellStyle name="Currency 36 6" xfId="1945" xr:uid="{00000000-0005-0000-0000-000069040000}"/>
    <cellStyle name="Currency 36 7" xfId="2196" xr:uid="{00000000-0005-0000-0000-00006A040000}"/>
    <cellStyle name="Currency 37" xfId="106" xr:uid="{00000000-0005-0000-0000-00006B040000}"/>
    <cellStyle name="Currency 37 2" xfId="438" xr:uid="{00000000-0005-0000-0000-00006C040000}"/>
    <cellStyle name="Currency 37 2 2" xfId="779" xr:uid="{00000000-0005-0000-0000-00006D040000}"/>
    <cellStyle name="Currency 37 2 2 2" xfId="1520" xr:uid="{00000000-0005-0000-0000-00006E040000}"/>
    <cellStyle name="Currency 37 2 3" xfId="1026" xr:uid="{00000000-0005-0000-0000-00006F040000}"/>
    <cellStyle name="Currency 37 2 3 2" xfId="1767" xr:uid="{00000000-0005-0000-0000-000070040000}"/>
    <cellStyle name="Currency 37 2 4" xfId="1273" xr:uid="{00000000-0005-0000-0000-000071040000}"/>
    <cellStyle name="Currency 37 2 5" xfId="2066" xr:uid="{00000000-0005-0000-0000-000072040000}"/>
    <cellStyle name="Currency 37 2 6" xfId="2317" xr:uid="{00000000-0005-0000-0000-000073040000}"/>
    <cellStyle name="Currency 37 3" xfId="659" xr:uid="{00000000-0005-0000-0000-000074040000}"/>
    <cellStyle name="Currency 37 3 2" xfId="1400" xr:uid="{00000000-0005-0000-0000-000075040000}"/>
    <cellStyle name="Currency 37 4" xfId="906" xr:uid="{00000000-0005-0000-0000-000076040000}"/>
    <cellStyle name="Currency 37 4 2" xfId="1647" xr:uid="{00000000-0005-0000-0000-000077040000}"/>
    <cellStyle name="Currency 37 5" xfId="1153" xr:uid="{00000000-0005-0000-0000-000078040000}"/>
    <cellStyle name="Currency 37 6" xfId="1946" xr:uid="{00000000-0005-0000-0000-000079040000}"/>
    <cellStyle name="Currency 37 7" xfId="2197" xr:uid="{00000000-0005-0000-0000-00007A040000}"/>
    <cellStyle name="Currency 38" xfId="109" xr:uid="{00000000-0005-0000-0000-00007B040000}"/>
    <cellStyle name="Currency 38 2" xfId="440" xr:uid="{00000000-0005-0000-0000-00007C040000}"/>
    <cellStyle name="Currency 38 2 2" xfId="780" xr:uid="{00000000-0005-0000-0000-00007D040000}"/>
    <cellStyle name="Currency 38 2 2 2" xfId="1521" xr:uid="{00000000-0005-0000-0000-00007E040000}"/>
    <cellStyle name="Currency 38 2 3" xfId="1027" xr:uid="{00000000-0005-0000-0000-00007F040000}"/>
    <cellStyle name="Currency 38 2 3 2" xfId="1768" xr:uid="{00000000-0005-0000-0000-000080040000}"/>
    <cellStyle name="Currency 38 2 4" xfId="1274" xr:uid="{00000000-0005-0000-0000-000081040000}"/>
    <cellStyle name="Currency 38 2 5" xfId="2067" xr:uid="{00000000-0005-0000-0000-000082040000}"/>
    <cellStyle name="Currency 38 2 6" xfId="2318" xr:uid="{00000000-0005-0000-0000-000083040000}"/>
    <cellStyle name="Currency 38 3" xfId="660" xr:uid="{00000000-0005-0000-0000-000084040000}"/>
    <cellStyle name="Currency 38 3 2" xfId="1401" xr:uid="{00000000-0005-0000-0000-000085040000}"/>
    <cellStyle name="Currency 38 4" xfId="907" xr:uid="{00000000-0005-0000-0000-000086040000}"/>
    <cellStyle name="Currency 38 4 2" xfId="1648" xr:uid="{00000000-0005-0000-0000-000087040000}"/>
    <cellStyle name="Currency 38 5" xfId="1154" xr:uid="{00000000-0005-0000-0000-000088040000}"/>
    <cellStyle name="Currency 38 6" xfId="1947" xr:uid="{00000000-0005-0000-0000-000089040000}"/>
    <cellStyle name="Currency 38 7" xfId="2198" xr:uid="{00000000-0005-0000-0000-00008A040000}"/>
    <cellStyle name="Currency 39" xfId="112" xr:uid="{00000000-0005-0000-0000-00008B040000}"/>
    <cellStyle name="Currency 39 2" xfId="442" xr:uid="{00000000-0005-0000-0000-00008C040000}"/>
    <cellStyle name="Currency 39 2 2" xfId="781" xr:uid="{00000000-0005-0000-0000-00008D040000}"/>
    <cellStyle name="Currency 39 2 2 2" xfId="1522" xr:uid="{00000000-0005-0000-0000-00008E040000}"/>
    <cellStyle name="Currency 39 2 3" xfId="1028" xr:uid="{00000000-0005-0000-0000-00008F040000}"/>
    <cellStyle name="Currency 39 2 3 2" xfId="1769" xr:uid="{00000000-0005-0000-0000-000090040000}"/>
    <cellStyle name="Currency 39 2 4" xfId="1275" xr:uid="{00000000-0005-0000-0000-000091040000}"/>
    <cellStyle name="Currency 39 2 5" xfId="2068" xr:uid="{00000000-0005-0000-0000-000092040000}"/>
    <cellStyle name="Currency 39 2 6" xfId="2319" xr:uid="{00000000-0005-0000-0000-000093040000}"/>
    <cellStyle name="Currency 39 3" xfId="661" xr:uid="{00000000-0005-0000-0000-000094040000}"/>
    <cellStyle name="Currency 39 3 2" xfId="1402" xr:uid="{00000000-0005-0000-0000-000095040000}"/>
    <cellStyle name="Currency 39 4" xfId="908" xr:uid="{00000000-0005-0000-0000-000096040000}"/>
    <cellStyle name="Currency 39 4 2" xfId="1649" xr:uid="{00000000-0005-0000-0000-000097040000}"/>
    <cellStyle name="Currency 39 5" xfId="1155" xr:uid="{00000000-0005-0000-0000-000098040000}"/>
    <cellStyle name="Currency 39 6" xfId="1948" xr:uid="{00000000-0005-0000-0000-000099040000}"/>
    <cellStyle name="Currency 39 7" xfId="2199" xr:uid="{00000000-0005-0000-0000-00009A040000}"/>
    <cellStyle name="Currency 4" xfId="7" xr:uid="{00000000-0005-0000-0000-00009B040000}"/>
    <cellStyle name="Currency 4 2" xfId="372" xr:uid="{00000000-0005-0000-0000-00009C040000}"/>
    <cellStyle name="Currency 4 2 2" xfId="746" xr:uid="{00000000-0005-0000-0000-00009D040000}"/>
    <cellStyle name="Currency 4 2 2 2" xfId="1487" xr:uid="{00000000-0005-0000-0000-00009E040000}"/>
    <cellStyle name="Currency 4 2 3" xfId="993" xr:uid="{00000000-0005-0000-0000-00009F040000}"/>
    <cellStyle name="Currency 4 2 3 2" xfId="1734" xr:uid="{00000000-0005-0000-0000-0000A0040000}"/>
    <cellStyle name="Currency 4 2 4" xfId="1240" xr:uid="{00000000-0005-0000-0000-0000A1040000}"/>
    <cellStyle name="Currency 4 2 5" xfId="2033" xr:uid="{00000000-0005-0000-0000-0000A2040000}"/>
    <cellStyle name="Currency 4 2 6" xfId="2284" xr:uid="{00000000-0005-0000-0000-0000A3040000}"/>
    <cellStyle name="Currency 4 3" xfId="626" xr:uid="{00000000-0005-0000-0000-0000A4040000}"/>
    <cellStyle name="Currency 4 3 2" xfId="1367" xr:uid="{00000000-0005-0000-0000-0000A5040000}"/>
    <cellStyle name="Currency 4 4" xfId="873" xr:uid="{00000000-0005-0000-0000-0000A6040000}"/>
    <cellStyle name="Currency 4 4 2" xfId="1614" xr:uid="{00000000-0005-0000-0000-0000A7040000}"/>
    <cellStyle name="Currency 4 5" xfId="1120" xr:uid="{00000000-0005-0000-0000-0000A8040000}"/>
    <cellStyle name="Currency 4 6" xfId="1913" xr:uid="{00000000-0005-0000-0000-0000A9040000}"/>
    <cellStyle name="Currency 4 7" xfId="2164" xr:uid="{00000000-0005-0000-0000-0000AA040000}"/>
    <cellStyle name="Currency 40" xfId="115" xr:uid="{00000000-0005-0000-0000-0000AB040000}"/>
    <cellStyle name="Currency 40 2" xfId="444" xr:uid="{00000000-0005-0000-0000-0000AC040000}"/>
    <cellStyle name="Currency 40 2 2" xfId="782" xr:uid="{00000000-0005-0000-0000-0000AD040000}"/>
    <cellStyle name="Currency 40 2 2 2" xfId="1523" xr:uid="{00000000-0005-0000-0000-0000AE040000}"/>
    <cellStyle name="Currency 40 2 3" xfId="1029" xr:uid="{00000000-0005-0000-0000-0000AF040000}"/>
    <cellStyle name="Currency 40 2 3 2" xfId="1770" xr:uid="{00000000-0005-0000-0000-0000B0040000}"/>
    <cellStyle name="Currency 40 2 4" xfId="1276" xr:uid="{00000000-0005-0000-0000-0000B1040000}"/>
    <cellStyle name="Currency 40 2 5" xfId="2069" xr:uid="{00000000-0005-0000-0000-0000B2040000}"/>
    <cellStyle name="Currency 40 2 6" xfId="2320" xr:uid="{00000000-0005-0000-0000-0000B3040000}"/>
    <cellStyle name="Currency 40 3" xfId="662" xr:uid="{00000000-0005-0000-0000-0000B4040000}"/>
    <cellStyle name="Currency 40 3 2" xfId="1403" xr:uid="{00000000-0005-0000-0000-0000B5040000}"/>
    <cellStyle name="Currency 40 4" xfId="909" xr:uid="{00000000-0005-0000-0000-0000B6040000}"/>
    <cellStyle name="Currency 40 4 2" xfId="1650" xr:uid="{00000000-0005-0000-0000-0000B7040000}"/>
    <cellStyle name="Currency 40 5" xfId="1156" xr:uid="{00000000-0005-0000-0000-0000B8040000}"/>
    <cellStyle name="Currency 40 6" xfId="1949" xr:uid="{00000000-0005-0000-0000-0000B9040000}"/>
    <cellStyle name="Currency 40 7" xfId="2200" xr:uid="{00000000-0005-0000-0000-0000BA040000}"/>
    <cellStyle name="Currency 41" xfId="118" xr:uid="{00000000-0005-0000-0000-0000BB040000}"/>
    <cellStyle name="Currency 41 2" xfId="446" xr:uid="{00000000-0005-0000-0000-0000BC040000}"/>
    <cellStyle name="Currency 41 2 2" xfId="783" xr:uid="{00000000-0005-0000-0000-0000BD040000}"/>
    <cellStyle name="Currency 41 2 2 2" xfId="1524" xr:uid="{00000000-0005-0000-0000-0000BE040000}"/>
    <cellStyle name="Currency 41 2 3" xfId="1030" xr:uid="{00000000-0005-0000-0000-0000BF040000}"/>
    <cellStyle name="Currency 41 2 3 2" xfId="1771" xr:uid="{00000000-0005-0000-0000-0000C0040000}"/>
    <cellStyle name="Currency 41 2 4" xfId="1277" xr:uid="{00000000-0005-0000-0000-0000C1040000}"/>
    <cellStyle name="Currency 41 2 5" xfId="2070" xr:uid="{00000000-0005-0000-0000-0000C2040000}"/>
    <cellStyle name="Currency 41 2 6" xfId="2321" xr:uid="{00000000-0005-0000-0000-0000C3040000}"/>
    <cellStyle name="Currency 41 3" xfId="663" xr:uid="{00000000-0005-0000-0000-0000C4040000}"/>
    <cellStyle name="Currency 41 3 2" xfId="1404" xr:uid="{00000000-0005-0000-0000-0000C5040000}"/>
    <cellStyle name="Currency 41 4" xfId="910" xr:uid="{00000000-0005-0000-0000-0000C6040000}"/>
    <cellStyle name="Currency 41 4 2" xfId="1651" xr:uid="{00000000-0005-0000-0000-0000C7040000}"/>
    <cellStyle name="Currency 41 5" xfId="1157" xr:uid="{00000000-0005-0000-0000-0000C8040000}"/>
    <cellStyle name="Currency 41 6" xfId="1950" xr:uid="{00000000-0005-0000-0000-0000C9040000}"/>
    <cellStyle name="Currency 41 7" xfId="2201" xr:uid="{00000000-0005-0000-0000-0000CA040000}"/>
    <cellStyle name="Currency 42" xfId="121" xr:uid="{00000000-0005-0000-0000-0000CB040000}"/>
    <cellStyle name="Currency 42 2" xfId="448" xr:uid="{00000000-0005-0000-0000-0000CC040000}"/>
    <cellStyle name="Currency 42 2 2" xfId="784" xr:uid="{00000000-0005-0000-0000-0000CD040000}"/>
    <cellStyle name="Currency 42 2 2 2" xfId="1525" xr:uid="{00000000-0005-0000-0000-0000CE040000}"/>
    <cellStyle name="Currency 42 2 3" xfId="1031" xr:uid="{00000000-0005-0000-0000-0000CF040000}"/>
    <cellStyle name="Currency 42 2 3 2" xfId="1772" xr:uid="{00000000-0005-0000-0000-0000D0040000}"/>
    <cellStyle name="Currency 42 2 4" xfId="1278" xr:uid="{00000000-0005-0000-0000-0000D1040000}"/>
    <cellStyle name="Currency 42 2 5" xfId="2071" xr:uid="{00000000-0005-0000-0000-0000D2040000}"/>
    <cellStyle name="Currency 42 2 6" xfId="2322" xr:uid="{00000000-0005-0000-0000-0000D3040000}"/>
    <cellStyle name="Currency 42 3" xfId="664" xr:uid="{00000000-0005-0000-0000-0000D4040000}"/>
    <cellStyle name="Currency 42 3 2" xfId="1405" xr:uid="{00000000-0005-0000-0000-0000D5040000}"/>
    <cellStyle name="Currency 42 4" xfId="911" xr:uid="{00000000-0005-0000-0000-0000D6040000}"/>
    <cellStyle name="Currency 42 4 2" xfId="1652" xr:uid="{00000000-0005-0000-0000-0000D7040000}"/>
    <cellStyle name="Currency 42 5" xfId="1158" xr:uid="{00000000-0005-0000-0000-0000D8040000}"/>
    <cellStyle name="Currency 42 6" xfId="1951" xr:uid="{00000000-0005-0000-0000-0000D9040000}"/>
    <cellStyle name="Currency 42 7" xfId="2202" xr:uid="{00000000-0005-0000-0000-0000DA040000}"/>
    <cellStyle name="Currency 43" xfId="124" xr:uid="{00000000-0005-0000-0000-0000DB040000}"/>
    <cellStyle name="Currency 43 2" xfId="450" xr:uid="{00000000-0005-0000-0000-0000DC040000}"/>
    <cellStyle name="Currency 43 2 2" xfId="785" xr:uid="{00000000-0005-0000-0000-0000DD040000}"/>
    <cellStyle name="Currency 43 2 2 2" xfId="1526" xr:uid="{00000000-0005-0000-0000-0000DE040000}"/>
    <cellStyle name="Currency 43 2 3" xfId="1032" xr:uid="{00000000-0005-0000-0000-0000DF040000}"/>
    <cellStyle name="Currency 43 2 3 2" xfId="1773" xr:uid="{00000000-0005-0000-0000-0000E0040000}"/>
    <cellStyle name="Currency 43 2 4" xfId="1279" xr:uid="{00000000-0005-0000-0000-0000E1040000}"/>
    <cellStyle name="Currency 43 2 5" xfId="2072" xr:uid="{00000000-0005-0000-0000-0000E2040000}"/>
    <cellStyle name="Currency 43 2 6" xfId="2323" xr:uid="{00000000-0005-0000-0000-0000E3040000}"/>
    <cellStyle name="Currency 43 3" xfId="665" xr:uid="{00000000-0005-0000-0000-0000E4040000}"/>
    <cellStyle name="Currency 43 3 2" xfId="1406" xr:uid="{00000000-0005-0000-0000-0000E5040000}"/>
    <cellStyle name="Currency 43 4" xfId="912" xr:uid="{00000000-0005-0000-0000-0000E6040000}"/>
    <cellStyle name="Currency 43 4 2" xfId="1653" xr:uid="{00000000-0005-0000-0000-0000E7040000}"/>
    <cellStyle name="Currency 43 5" xfId="1159" xr:uid="{00000000-0005-0000-0000-0000E8040000}"/>
    <cellStyle name="Currency 43 6" xfId="1952" xr:uid="{00000000-0005-0000-0000-0000E9040000}"/>
    <cellStyle name="Currency 43 7" xfId="2203" xr:uid="{00000000-0005-0000-0000-0000EA040000}"/>
    <cellStyle name="Currency 44" xfId="127" xr:uid="{00000000-0005-0000-0000-0000EB040000}"/>
    <cellStyle name="Currency 44 2" xfId="452" xr:uid="{00000000-0005-0000-0000-0000EC040000}"/>
    <cellStyle name="Currency 44 2 2" xfId="786" xr:uid="{00000000-0005-0000-0000-0000ED040000}"/>
    <cellStyle name="Currency 44 2 2 2" xfId="1527" xr:uid="{00000000-0005-0000-0000-0000EE040000}"/>
    <cellStyle name="Currency 44 2 3" xfId="1033" xr:uid="{00000000-0005-0000-0000-0000EF040000}"/>
    <cellStyle name="Currency 44 2 3 2" xfId="1774" xr:uid="{00000000-0005-0000-0000-0000F0040000}"/>
    <cellStyle name="Currency 44 2 4" xfId="1280" xr:uid="{00000000-0005-0000-0000-0000F1040000}"/>
    <cellStyle name="Currency 44 2 5" xfId="2073" xr:uid="{00000000-0005-0000-0000-0000F2040000}"/>
    <cellStyle name="Currency 44 2 6" xfId="2324" xr:uid="{00000000-0005-0000-0000-0000F3040000}"/>
    <cellStyle name="Currency 44 3" xfId="666" xr:uid="{00000000-0005-0000-0000-0000F4040000}"/>
    <cellStyle name="Currency 44 3 2" xfId="1407" xr:uid="{00000000-0005-0000-0000-0000F5040000}"/>
    <cellStyle name="Currency 44 4" xfId="913" xr:uid="{00000000-0005-0000-0000-0000F6040000}"/>
    <cellStyle name="Currency 44 4 2" xfId="1654" xr:uid="{00000000-0005-0000-0000-0000F7040000}"/>
    <cellStyle name="Currency 44 5" xfId="1160" xr:uid="{00000000-0005-0000-0000-0000F8040000}"/>
    <cellStyle name="Currency 44 6" xfId="1953" xr:uid="{00000000-0005-0000-0000-0000F9040000}"/>
    <cellStyle name="Currency 44 7" xfId="2204" xr:uid="{00000000-0005-0000-0000-0000FA040000}"/>
    <cellStyle name="Currency 45" xfId="130" xr:uid="{00000000-0005-0000-0000-0000FB040000}"/>
    <cellStyle name="Currency 45 2" xfId="454" xr:uid="{00000000-0005-0000-0000-0000FC040000}"/>
    <cellStyle name="Currency 45 2 2" xfId="787" xr:uid="{00000000-0005-0000-0000-0000FD040000}"/>
    <cellStyle name="Currency 45 2 2 2" xfId="1528" xr:uid="{00000000-0005-0000-0000-0000FE040000}"/>
    <cellStyle name="Currency 45 2 3" xfId="1034" xr:uid="{00000000-0005-0000-0000-0000FF040000}"/>
    <cellStyle name="Currency 45 2 3 2" xfId="1775" xr:uid="{00000000-0005-0000-0000-000000050000}"/>
    <cellStyle name="Currency 45 2 4" xfId="1281" xr:uid="{00000000-0005-0000-0000-000001050000}"/>
    <cellStyle name="Currency 45 2 5" xfId="2074" xr:uid="{00000000-0005-0000-0000-000002050000}"/>
    <cellStyle name="Currency 45 2 6" xfId="2325" xr:uid="{00000000-0005-0000-0000-000003050000}"/>
    <cellStyle name="Currency 45 3" xfId="667" xr:uid="{00000000-0005-0000-0000-000004050000}"/>
    <cellStyle name="Currency 45 3 2" xfId="1408" xr:uid="{00000000-0005-0000-0000-000005050000}"/>
    <cellStyle name="Currency 45 4" xfId="914" xr:uid="{00000000-0005-0000-0000-000006050000}"/>
    <cellStyle name="Currency 45 4 2" xfId="1655" xr:uid="{00000000-0005-0000-0000-000007050000}"/>
    <cellStyle name="Currency 45 5" xfId="1161" xr:uid="{00000000-0005-0000-0000-000008050000}"/>
    <cellStyle name="Currency 45 6" xfId="1954" xr:uid="{00000000-0005-0000-0000-000009050000}"/>
    <cellStyle name="Currency 45 7" xfId="2205" xr:uid="{00000000-0005-0000-0000-00000A050000}"/>
    <cellStyle name="Currency 46" xfId="133" xr:uid="{00000000-0005-0000-0000-00000B050000}"/>
    <cellStyle name="Currency 46 2" xfId="456" xr:uid="{00000000-0005-0000-0000-00000C050000}"/>
    <cellStyle name="Currency 46 2 2" xfId="788" xr:uid="{00000000-0005-0000-0000-00000D050000}"/>
    <cellStyle name="Currency 46 2 2 2" xfId="1529" xr:uid="{00000000-0005-0000-0000-00000E050000}"/>
    <cellStyle name="Currency 46 2 3" xfId="1035" xr:uid="{00000000-0005-0000-0000-00000F050000}"/>
    <cellStyle name="Currency 46 2 3 2" xfId="1776" xr:uid="{00000000-0005-0000-0000-000010050000}"/>
    <cellStyle name="Currency 46 2 4" xfId="1282" xr:uid="{00000000-0005-0000-0000-000011050000}"/>
    <cellStyle name="Currency 46 2 5" xfId="2075" xr:uid="{00000000-0005-0000-0000-000012050000}"/>
    <cellStyle name="Currency 46 2 6" xfId="2326" xr:uid="{00000000-0005-0000-0000-000013050000}"/>
    <cellStyle name="Currency 46 3" xfId="668" xr:uid="{00000000-0005-0000-0000-000014050000}"/>
    <cellStyle name="Currency 46 3 2" xfId="1409" xr:uid="{00000000-0005-0000-0000-000015050000}"/>
    <cellStyle name="Currency 46 4" xfId="915" xr:uid="{00000000-0005-0000-0000-000016050000}"/>
    <cellStyle name="Currency 46 4 2" xfId="1656" xr:uid="{00000000-0005-0000-0000-000017050000}"/>
    <cellStyle name="Currency 46 5" xfId="1162" xr:uid="{00000000-0005-0000-0000-000018050000}"/>
    <cellStyle name="Currency 46 6" xfId="1955" xr:uid="{00000000-0005-0000-0000-000019050000}"/>
    <cellStyle name="Currency 46 7" xfId="2206" xr:uid="{00000000-0005-0000-0000-00001A050000}"/>
    <cellStyle name="Currency 47" xfId="136" xr:uid="{00000000-0005-0000-0000-00001B050000}"/>
    <cellStyle name="Currency 47 2" xfId="458" xr:uid="{00000000-0005-0000-0000-00001C050000}"/>
    <cellStyle name="Currency 47 2 2" xfId="789" xr:uid="{00000000-0005-0000-0000-00001D050000}"/>
    <cellStyle name="Currency 47 2 2 2" xfId="1530" xr:uid="{00000000-0005-0000-0000-00001E050000}"/>
    <cellStyle name="Currency 47 2 3" xfId="1036" xr:uid="{00000000-0005-0000-0000-00001F050000}"/>
    <cellStyle name="Currency 47 2 3 2" xfId="1777" xr:uid="{00000000-0005-0000-0000-000020050000}"/>
    <cellStyle name="Currency 47 2 4" xfId="1283" xr:uid="{00000000-0005-0000-0000-000021050000}"/>
    <cellStyle name="Currency 47 2 5" xfId="2076" xr:uid="{00000000-0005-0000-0000-000022050000}"/>
    <cellStyle name="Currency 47 2 6" xfId="2327" xr:uid="{00000000-0005-0000-0000-000023050000}"/>
    <cellStyle name="Currency 47 3" xfId="669" xr:uid="{00000000-0005-0000-0000-000024050000}"/>
    <cellStyle name="Currency 47 3 2" xfId="1410" xr:uid="{00000000-0005-0000-0000-000025050000}"/>
    <cellStyle name="Currency 47 4" xfId="916" xr:uid="{00000000-0005-0000-0000-000026050000}"/>
    <cellStyle name="Currency 47 4 2" xfId="1657" xr:uid="{00000000-0005-0000-0000-000027050000}"/>
    <cellStyle name="Currency 47 5" xfId="1163" xr:uid="{00000000-0005-0000-0000-000028050000}"/>
    <cellStyle name="Currency 47 6" xfId="1956" xr:uid="{00000000-0005-0000-0000-000029050000}"/>
    <cellStyle name="Currency 47 7" xfId="2207" xr:uid="{00000000-0005-0000-0000-00002A050000}"/>
    <cellStyle name="Currency 48" xfId="139" xr:uid="{00000000-0005-0000-0000-00002B050000}"/>
    <cellStyle name="Currency 48 2" xfId="460" xr:uid="{00000000-0005-0000-0000-00002C050000}"/>
    <cellStyle name="Currency 48 2 2" xfId="790" xr:uid="{00000000-0005-0000-0000-00002D050000}"/>
    <cellStyle name="Currency 48 2 2 2" xfId="1531" xr:uid="{00000000-0005-0000-0000-00002E050000}"/>
    <cellStyle name="Currency 48 2 3" xfId="1037" xr:uid="{00000000-0005-0000-0000-00002F050000}"/>
    <cellStyle name="Currency 48 2 3 2" xfId="1778" xr:uid="{00000000-0005-0000-0000-000030050000}"/>
    <cellStyle name="Currency 48 2 4" xfId="1284" xr:uid="{00000000-0005-0000-0000-000031050000}"/>
    <cellStyle name="Currency 48 2 5" xfId="2077" xr:uid="{00000000-0005-0000-0000-000032050000}"/>
    <cellStyle name="Currency 48 2 6" xfId="2328" xr:uid="{00000000-0005-0000-0000-000033050000}"/>
    <cellStyle name="Currency 48 3" xfId="670" xr:uid="{00000000-0005-0000-0000-000034050000}"/>
    <cellStyle name="Currency 48 3 2" xfId="1411" xr:uid="{00000000-0005-0000-0000-000035050000}"/>
    <cellStyle name="Currency 48 4" xfId="917" xr:uid="{00000000-0005-0000-0000-000036050000}"/>
    <cellStyle name="Currency 48 4 2" xfId="1658" xr:uid="{00000000-0005-0000-0000-000037050000}"/>
    <cellStyle name="Currency 48 5" xfId="1164" xr:uid="{00000000-0005-0000-0000-000038050000}"/>
    <cellStyle name="Currency 48 6" xfId="1957" xr:uid="{00000000-0005-0000-0000-000039050000}"/>
    <cellStyle name="Currency 48 7" xfId="2208" xr:uid="{00000000-0005-0000-0000-00003A050000}"/>
    <cellStyle name="Currency 49" xfId="142" xr:uid="{00000000-0005-0000-0000-00003B050000}"/>
    <cellStyle name="Currency 49 2" xfId="462" xr:uid="{00000000-0005-0000-0000-00003C050000}"/>
    <cellStyle name="Currency 49 2 2" xfId="791" xr:uid="{00000000-0005-0000-0000-00003D050000}"/>
    <cellStyle name="Currency 49 2 2 2" xfId="1532" xr:uid="{00000000-0005-0000-0000-00003E050000}"/>
    <cellStyle name="Currency 49 2 3" xfId="1038" xr:uid="{00000000-0005-0000-0000-00003F050000}"/>
    <cellStyle name="Currency 49 2 3 2" xfId="1779" xr:uid="{00000000-0005-0000-0000-000040050000}"/>
    <cellStyle name="Currency 49 2 4" xfId="1285" xr:uid="{00000000-0005-0000-0000-000041050000}"/>
    <cellStyle name="Currency 49 2 5" xfId="2078" xr:uid="{00000000-0005-0000-0000-000042050000}"/>
    <cellStyle name="Currency 49 2 6" xfId="2329" xr:uid="{00000000-0005-0000-0000-000043050000}"/>
    <cellStyle name="Currency 49 3" xfId="671" xr:uid="{00000000-0005-0000-0000-000044050000}"/>
    <cellStyle name="Currency 49 3 2" xfId="1412" xr:uid="{00000000-0005-0000-0000-000045050000}"/>
    <cellStyle name="Currency 49 4" xfId="918" xr:uid="{00000000-0005-0000-0000-000046050000}"/>
    <cellStyle name="Currency 49 4 2" xfId="1659" xr:uid="{00000000-0005-0000-0000-000047050000}"/>
    <cellStyle name="Currency 49 5" xfId="1165" xr:uid="{00000000-0005-0000-0000-000048050000}"/>
    <cellStyle name="Currency 49 6" xfId="1958" xr:uid="{00000000-0005-0000-0000-000049050000}"/>
    <cellStyle name="Currency 49 7" xfId="2209" xr:uid="{00000000-0005-0000-0000-00004A050000}"/>
    <cellStyle name="Currency 5" xfId="10" xr:uid="{00000000-0005-0000-0000-00004B050000}"/>
    <cellStyle name="Currency 5 2" xfId="374" xr:uid="{00000000-0005-0000-0000-00004C050000}"/>
    <cellStyle name="Currency 5 2 2" xfId="747" xr:uid="{00000000-0005-0000-0000-00004D050000}"/>
    <cellStyle name="Currency 5 2 2 2" xfId="1488" xr:uid="{00000000-0005-0000-0000-00004E050000}"/>
    <cellStyle name="Currency 5 2 3" xfId="994" xr:uid="{00000000-0005-0000-0000-00004F050000}"/>
    <cellStyle name="Currency 5 2 3 2" xfId="1735" xr:uid="{00000000-0005-0000-0000-000050050000}"/>
    <cellStyle name="Currency 5 2 4" xfId="1241" xr:uid="{00000000-0005-0000-0000-000051050000}"/>
    <cellStyle name="Currency 5 2 5" xfId="2034" xr:uid="{00000000-0005-0000-0000-000052050000}"/>
    <cellStyle name="Currency 5 2 6" xfId="2285" xr:uid="{00000000-0005-0000-0000-000053050000}"/>
    <cellStyle name="Currency 5 3" xfId="627" xr:uid="{00000000-0005-0000-0000-000054050000}"/>
    <cellStyle name="Currency 5 3 2" xfId="1368" xr:uid="{00000000-0005-0000-0000-000055050000}"/>
    <cellStyle name="Currency 5 4" xfId="874" xr:uid="{00000000-0005-0000-0000-000056050000}"/>
    <cellStyle name="Currency 5 4 2" xfId="1615" xr:uid="{00000000-0005-0000-0000-000057050000}"/>
    <cellStyle name="Currency 5 5" xfId="1121" xr:uid="{00000000-0005-0000-0000-000058050000}"/>
    <cellStyle name="Currency 5 6" xfId="1914" xr:uid="{00000000-0005-0000-0000-000059050000}"/>
    <cellStyle name="Currency 5 7" xfId="2165" xr:uid="{00000000-0005-0000-0000-00005A050000}"/>
    <cellStyle name="Currency 50" xfId="145" xr:uid="{00000000-0005-0000-0000-00005B050000}"/>
    <cellStyle name="Currency 50 2" xfId="464" xr:uid="{00000000-0005-0000-0000-00005C050000}"/>
    <cellStyle name="Currency 50 2 2" xfId="792" xr:uid="{00000000-0005-0000-0000-00005D050000}"/>
    <cellStyle name="Currency 50 2 2 2" xfId="1533" xr:uid="{00000000-0005-0000-0000-00005E050000}"/>
    <cellStyle name="Currency 50 2 3" xfId="1039" xr:uid="{00000000-0005-0000-0000-00005F050000}"/>
    <cellStyle name="Currency 50 2 3 2" xfId="1780" xr:uid="{00000000-0005-0000-0000-000060050000}"/>
    <cellStyle name="Currency 50 2 4" xfId="1286" xr:uid="{00000000-0005-0000-0000-000061050000}"/>
    <cellStyle name="Currency 50 2 5" xfId="2079" xr:uid="{00000000-0005-0000-0000-000062050000}"/>
    <cellStyle name="Currency 50 2 6" xfId="2330" xr:uid="{00000000-0005-0000-0000-000063050000}"/>
    <cellStyle name="Currency 50 3" xfId="672" xr:uid="{00000000-0005-0000-0000-000064050000}"/>
    <cellStyle name="Currency 50 3 2" xfId="1413" xr:uid="{00000000-0005-0000-0000-000065050000}"/>
    <cellStyle name="Currency 50 4" xfId="919" xr:uid="{00000000-0005-0000-0000-000066050000}"/>
    <cellStyle name="Currency 50 4 2" xfId="1660" xr:uid="{00000000-0005-0000-0000-000067050000}"/>
    <cellStyle name="Currency 50 5" xfId="1166" xr:uid="{00000000-0005-0000-0000-000068050000}"/>
    <cellStyle name="Currency 50 6" xfId="1959" xr:uid="{00000000-0005-0000-0000-000069050000}"/>
    <cellStyle name="Currency 50 7" xfId="2210" xr:uid="{00000000-0005-0000-0000-00006A050000}"/>
    <cellStyle name="Currency 51" xfId="148" xr:uid="{00000000-0005-0000-0000-00006B050000}"/>
    <cellStyle name="Currency 51 2" xfId="466" xr:uid="{00000000-0005-0000-0000-00006C050000}"/>
    <cellStyle name="Currency 51 2 2" xfId="793" xr:uid="{00000000-0005-0000-0000-00006D050000}"/>
    <cellStyle name="Currency 51 2 2 2" xfId="1534" xr:uid="{00000000-0005-0000-0000-00006E050000}"/>
    <cellStyle name="Currency 51 2 3" xfId="1040" xr:uid="{00000000-0005-0000-0000-00006F050000}"/>
    <cellStyle name="Currency 51 2 3 2" xfId="1781" xr:uid="{00000000-0005-0000-0000-000070050000}"/>
    <cellStyle name="Currency 51 2 4" xfId="1287" xr:uid="{00000000-0005-0000-0000-000071050000}"/>
    <cellStyle name="Currency 51 2 5" xfId="2080" xr:uid="{00000000-0005-0000-0000-000072050000}"/>
    <cellStyle name="Currency 51 2 6" xfId="2331" xr:uid="{00000000-0005-0000-0000-000073050000}"/>
    <cellStyle name="Currency 51 3" xfId="673" xr:uid="{00000000-0005-0000-0000-000074050000}"/>
    <cellStyle name="Currency 51 3 2" xfId="1414" xr:uid="{00000000-0005-0000-0000-000075050000}"/>
    <cellStyle name="Currency 51 4" xfId="920" xr:uid="{00000000-0005-0000-0000-000076050000}"/>
    <cellStyle name="Currency 51 4 2" xfId="1661" xr:uid="{00000000-0005-0000-0000-000077050000}"/>
    <cellStyle name="Currency 51 5" xfId="1167" xr:uid="{00000000-0005-0000-0000-000078050000}"/>
    <cellStyle name="Currency 51 6" xfId="1960" xr:uid="{00000000-0005-0000-0000-000079050000}"/>
    <cellStyle name="Currency 51 7" xfId="2211" xr:uid="{00000000-0005-0000-0000-00007A050000}"/>
    <cellStyle name="Currency 52" xfId="151" xr:uid="{00000000-0005-0000-0000-00007B050000}"/>
    <cellStyle name="Currency 52 2" xfId="468" xr:uid="{00000000-0005-0000-0000-00007C050000}"/>
    <cellStyle name="Currency 52 2 2" xfId="794" xr:uid="{00000000-0005-0000-0000-00007D050000}"/>
    <cellStyle name="Currency 52 2 2 2" xfId="1535" xr:uid="{00000000-0005-0000-0000-00007E050000}"/>
    <cellStyle name="Currency 52 2 3" xfId="1041" xr:uid="{00000000-0005-0000-0000-00007F050000}"/>
    <cellStyle name="Currency 52 2 3 2" xfId="1782" xr:uid="{00000000-0005-0000-0000-000080050000}"/>
    <cellStyle name="Currency 52 2 4" xfId="1288" xr:uid="{00000000-0005-0000-0000-000081050000}"/>
    <cellStyle name="Currency 52 2 5" xfId="2081" xr:uid="{00000000-0005-0000-0000-000082050000}"/>
    <cellStyle name="Currency 52 2 6" xfId="2332" xr:uid="{00000000-0005-0000-0000-000083050000}"/>
    <cellStyle name="Currency 52 3" xfId="674" xr:uid="{00000000-0005-0000-0000-000084050000}"/>
    <cellStyle name="Currency 52 3 2" xfId="1415" xr:uid="{00000000-0005-0000-0000-000085050000}"/>
    <cellStyle name="Currency 52 4" xfId="921" xr:uid="{00000000-0005-0000-0000-000086050000}"/>
    <cellStyle name="Currency 52 4 2" xfId="1662" xr:uid="{00000000-0005-0000-0000-000087050000}"/>
    <cellStyle name="Currency 52 5" xfId="1168" xr:uid="{00000000-0005-0000-0000-000088050000}"/>
    <cellStyle name="Currency 52 6" xfId="1961" xr:uid="{00000000-0005-0000-0000-000089050000}"/>
    <cellStyle name="Currency 52 7" xfId="2212" xr:uid="{00000000-0005-0000-0000-00008A050000}"/>
    <cellStyle name="Currency 53" xfId="368" xr:uid="{00000000-0005-0000-0000-00008B050000}"/>
    <cellStyle name="Currency 54" xfId="619" xr:uid="{00000000-0005-0000-0000-00008C050000}"/>
    <cellStyle name="Currency 54 2" xfId="867" xr:uid="{00000000-0005-0000-0000-00008D050000}"/>
    <cellStyle name="Currency 54 2 2" xfId="1608" xr:uid="{00000000-0005-0000-0000-00008E050000}"/>
    <cellStyle name="Currency 54 3" xfId="1114" xr:uid="{00000000-0005-0000-0000-00008F050000}"/>
    <cellStyle name="Currency 54 3 2" xfId="1855" xr:uid="{00000000-0005-0000-0000-000090050000}"/>
    <cellStyle name="Currency 54 4" xfId="1361" xr:uid="{00000000-0005-0000-0000-000091050000}"/>
    <cellStyle name="Currency 54 5" xfId="2154" xr:uid="{00000000-0005-0000-0000-000092050000}"/>
    <cellStyle name="Currency 54 6" xfId="2405" xr:uid="{00000000-0005-0000-0000-000093050000}"/>
    <cellStyle name="Currency 55" xfId="158" xr:uid="{00000000-0005-0000-0000-000094050000}"/>
    <cellStyle name="Currency 55 2" xfId="472" xr:uid="{00000000-0005-0000-0000-000095050000}"/>
    <cellStyle name="Currency 55 2 2" xfId="795" xr:uid="{00000000-0005-0000-0000-000096050000}"/>
    <cellStyle name="Currency 55 2 2 2" xfId="1536" xr:uid="{00000000-0005-0000-0000-000097050000}"/>
    <cellStyle name="Currency 55 2 3" xfId="1042" xr:uid="{00000000-0005-0000-0000-000098050000}"/>
    <cellStyle name="Currency 55 2 3 2" xfId="1783" xr:uid="{00000000-0005-0000-0000-000099050000}"/>
    <cellStyle name="Currency 55 2 4" xfId="1289" xr:uid="{00000000-0005-0000-0000-00009A050000}"/>
    <cellStyle name="Currency 55 2 5" xfId="2082" xr:uid="{00000000-0005-0000-0000-00009B050000}"/>
    <cellStyle name="Currency 55 2 6" xfId="2333" xr:uid="{00000000-0005-0000-0000-00009C050000}"/>
    <cellStyle name="Currency 55 3" xfId="675" xr:uid="{00000000-0005-0000-0000-00009D050000}"/>
    <cellStyle name="Currency 55 3 2" xfId="1416" xr:uid="{00000000-0005-0000-0000-00009E050000}"/>
    <cellStyle name="Currency 55 4" xfId="922" xr:uid="{00000000-0005-0000-0000-00009F050000}"/>
    <cellStyle name="Currency 55 4 2" xfId="1663" xr:uid="{00000000-0005-0000-0000-0000A0050000}"/>
    <cellStyle name="Currency 55 5" xfId="1169" xr:uid="{00000000-0005-0000-0000-0000A1050000}"/>
    <cellStyle name="Currency 55 6" xfId="1962" xr:uid="{00000000-0005-0000-0000-0000A2050000}"/>
    <cellStyle name="Currency 55 7" xfId="2213" xr:uid="{00000000-0005-0000-0000-0000A3050000}"/>
    <cellStyle name="Currency 56" xfId="161" xr:uid="{00000000-0005-0000-0000-0000A4050000}"/>
    <cellStyle name="Currency 56 2" xfId="474" xr:uid="{00000000-0005-0000-0000-0000A5050000}"/>
    <cellStyle name="Currency 56 2 2" xfId="796" xr:uid="{00000000-0005-0000-0000-0000A6050000}"/>
    <cellStyle name="Currency 56 2 2 2" xfId="1537" xr:uid="{00000000-0005-0000-0000-0000A7050000}"/>
    <cellStyle name="Currency 56 2 3" xfId="1043" xr:uid="{00000000-0005-0000-0000-0000A8050000}"/>
    <cellStyle name="Currency 56 2 3 2" xfId="1784" xr:uid="{00000000-0005-0000-0000-0000A9050000}"/>
    <cellStyle name="Currency 56 2 4" xfId="1290" xr:uid="{00000000-0005-0000-0000-0000AA050000}"/>
    <cellStyle name="Currency 56 2 5" xfId="2083" xr:uid="{00000000-0005-0000-0000-0000AB050000}"/>
    <cellStyle name="Currency 56 2 6" xfId="2334" xr:uid="{00000000-0005-0000-0000-0000AC050000}"/>
    <cellStyle name="Currency 56 3" xfId="676" xr:uid="{00000000-0005-0000-0000-0000AD050000}"/>
    <cellStyle name="Currency 56 3 2" xfId="1417" xr:uid="{00000000-0005-0000-0000-0000AE050000}"/>
    <cellStyle name="Currency 56 4" xfId="923" xr:uid="{00000000-0005-0000-0000-0000AF050000}"/>
    <cellStyle name="Currency 56 4 2" xfId="1664" xr:uid="{00000000-0005-0000-0000-0000B0050000}"/>
    <cellStyle name="Currency 56 5" xfId="1170" xr:uid="{00000000-0005-0000-0000-0000B1050000}"/>
    <cellStyle name="Currency 56 6" xfId="1963" xr:uid="{00000000-0005-0000-0000-0000B2050000}"/>
    <cellStyle name="Currency 56 7" xfId="2214" xr:uid="{00000000-0005-0000-0000-0000B3050000}"/>
    <cellStyle name="Currency 57" xfId="164" xr:uid="{00000000-0005-0000-0000-0000B4050000}"/>
    <cellStyle name="Currency 57 2" xfId="476" xr:uid="{00000000-0005-0000-0000-0000B5050000}"/>
    <cellStyle name="Currency 57 2 2" xfId="797" xr:uid="{00000000-0005-0000-0000-0000B6050000}"/>
    <cellStyle name="Currency 57 2 2 2" xfId="1538" xr:uid="{00000000-0005-0000-0000-0000B7050000}"/>
    <cellStyle name="Currency 57 2 3" xfId="1044" xr:uid="{00000000-0005-0000-0000-0000B8050000}"/>
    <cellStyle name="Currency 57 2 3 2" xfId="1785" xr:uid="{00000000-0005-0000-0000-0000B9050000}"/>
    <cellStyle name="Currency 57 2 4" xfId="1291" xr:uid="{00000000-0005-0000-0000-0000BA050000}"/>
    <cellStyle name="Currency 57 2 5" xfId="2084" xr:uid="{00000000-0005-0000-0000-0000BB050000}"/>
    <cellStyle name="Currency 57 2 6" xfId="2335" xr:uid="{00000000-0005-0000-0000-0000BC050000}"/>
    <cellStyle name="Currency 57 3" xfId="677" xr:uid="{00000000-0005-0000-0000-0000BD050000}"/>
    <cellStyle name="Currency 57 3 2" xfId="1418" xr:uid="{00000000-0005-0000-0000-0000BE050000}"/>
    <cellStyle name="Currency 57 4" xfId="924" xr:uid="{00000000-0005-0000-0000-0000BF050000}"/>
    <cellStyle name="Currency 57 4 2" xfId="1665" xr:uid="{00000000-0005-0000-0000-0000C0050000}"/>
    <cellStyle name="Currency 57 5" xfId="1171" xr:uid="{00000000-0005-0000-0000-0000C1050000}"/>
    <cellStyle name="Currency 57 6" xfId="1964" xr:uid="{00000000-0005-0000-0000-0000C2050000}"/>
    <cellStyle name="Currency 57 7" xfId="2215" xr:uid="{00000000-0005-0000-0000-0000C3050000}"/>
    <cellStyle name="Currency 58" xfId="167" xr:uid="{00000000-0005-0000-0000-0000C4050000}"/>
    <cellStyle name="Currency 58 2" xfId="478" xr:uid="{00000000-0005-0000-0000-0000C5050000}"/>
    <cellStyle name="Currency 58 2 2" xfId="798" xr:uid="{00000000-0005-0000-0000-0000C6050000}"/>
    <cellStyle name="Currency 58 2 2 2" xfId="1539" xr:uid="{00000000-0005-0000-0000-0000C7050000}"/>
    <cellStyle name="Currency 58 2 3" xfId="1045" xr:uid="{00000000-0005-0000-0000-0000C8050000}"/>
    <cellStyle name="Currency 58 2 3 2" xfId="1786" xr:uid="{00000000-0005-0000-0000-0000C9050000}"/>
    <cellStyle name="Currency 58 2 4" xfId="1292" xr:uid="{00000000-0005-0000-0000-0000CA050000}"/>
    <cellStyle name="Currency 58 2 5" xfId="2085" xr:uid="{00000000-0005-0000-0000-0000CB050000}"/>
    <cellStyle name="Currency 58 2 6" xfId="2336" xr:uid="{00000000-0005-0000-0000-0000CC050000}"/>
    <cellStyle name="Currency 58 3" xfId="678" xr:uid="{00000000-0005-0000-0000-0000CD050000}"/>
    <cellStyle name="Currency 58 3 2" xfId="1419" xr:uid="{00000000-0005-0000-0000-0000CE050000}"/>
    <cellStyle name="Currency 58 4" xfId="925" xr:uid="{00000000-0005-0000-0000-0000CF050000}"/>
    <cellStyle name="Currency 58 4 2" xfId="1666" xr:uid="{00000000-0005-0000-0000-0000D0050000}"/>
    <cellStyle name="Currency 58 5" xfId="1172" xr:uid="{00000000-0005-0000-0000-0000D1050000}"/>
    <cellStyle name="Currency 58 6" xfId="1965" xr:uid="{00000000-0005-0000-0000-0000D2050000}"/>
    <cellStyle name="Currency 58 7" xfId="2216" xr:uid="{00000000-0005-0000-0000-0000D3050000}"/>
    <cellStyle name="Currency 59" xfId="170" xr:uid="{00000000-0005-0000-0000-0000D4050000}"/>
    <cellStyle name="Currency 59 2" xfId="480" xr:uid="{00000000-0005-0000-0000-0000D5050000}"/>
    <cellStyle name="Currency 59 2 2" xfId="799" xr:uid="{00000000-0005-0000-0000-0000D6050000}"/>
    <cellStyle name="Currency 59 2 2 2" xfId="1540" xr:uid="{00000000-0005-0000-0000-0000D7050000}"/>
    <cellStyle name="Currency 59 2 3" xfId="1046" xr:uid="{00000000-0005-0000-0000-0000D8050000}"/>
    <cellStyle name="Currency 59 2 3 2" xfId="1787" xr:uid="{00000000-0005-0000-0000-0000D9050000}"/>
    <cellStyle name="Currency 59 2 4" xfId="1293" xr:uid="{00000000-0005-0000-0000-0000DA050000}"/>
    <cellStyle name="Currency 59 2 5" xfId="2086" xr:uid="{00000000-0005-0000-0000-0000DB050000}"/>
    <cellStyle name="Currency 59 2 6" xfId="2337" xr:uid="{00000000-0005-0000-0000-0000DC050000}"/>
    <cellStyle name="Currency 59 3" xfId="679" xr:uid="{00000000-0005-0000-0000-0000DD050000}"/>
    <cellStyle name="Currency 59 3 2" xfId="1420" xr:uid="{00000000-0005-0000-0000-0000DE050000}"/>
    <cellStyle name="Currency 59 4" xfId="926" xr:uid="{00000000-0005-0000-0000-0000DF050000}"/>
    <cellStyle name="Currency 59 4 2" xfId="1667" xr:uid="{00000000-0005-0000-0000-0000E0050000}"/>
    <cellStyle name="Currency 59 5" xfId="1173" xr:uid="{00000000-0005-0000-0000-0000E1050000}"/>
    <cellStyle name="Currency 59 6" xfId="1966" xr:uid="{00000000-0005-0000-0000-0000E2050000}"/>
    <cellStyle name="Currency 59 7" xfId="2217" xr:uid="{00000000-0005-0000-0000-0000E3050000}"/>
    <cellStyle name="Currency 6" xfId="13" xr:uid="{00000000-0005-0000-0000-0000E4050000}"/>
    <cellStyle name="Currency 6 2" xfId="376" xr:uid="{00000000-0005-0000-0000-0000E5050000}"/>
    <cellStyle name="Currency 6 2 2" xfId="748" xr:uid="{00000000-0005-0000-0000-0000E6050000}"/>
    <cellStyle name="Currency 6 2 2 2" xfId="1489" xr:uid="{00000000-0005-0000-0000-0000E7050000}"/>
    <cellStyle name="Currency 6 2 3" xfId="995" xr:uid="{00000000-0005-0000-0000-0000E8050000}"/>
    <cellStyle name="Currency 6 2 3 2" xfId="1736" xr:uid="{00000000-0005-0000-0000-0000E9050000}"/>
    <cellStyle name="Currency 6 2 4" xfId="1242" xr:uid="{00000000-0005-0000-0000-0000EA050000}"/>
    <cellStyle name="Currency 6 2 5" xfId="2035" xr:uid="{00000000-0005-0000-0000-0000EB050000}"/>
    <cellStyle name="Currency 6 2 6" xfId="2286" xr:uid="{00000000-0005-0000-0000-0000EC050000}"/>
    <cellStyle name="Currency 6 3" xfId="628" xr:uid="{00000000-0005-0000-0000-0000ED050000}"/>
    <cellStyle name="Currency 6 3 2" xfId="1369" xr:uid="{00000000-0005-0000-0000-0000EE050000}"/>
    <cellStyle name="Currency 6 4" xfId="875" xr:uid="{00000000-0005-0000-0000-0000EF050000}"/>
    <cellStyle name="Currency 6 4 2" xfId="1616" xr:uid="{00000000-0005-0000-0000-0000F0050000}"/>
    <cellStyle name="Currency 6 5" xfId="1122" xr:uid="{00000000-0005-0000-0000-0000F1050000}"/>
    <cellStyle name="Currency 6 6" xfId="1915" xr:uid="{00000000-0005-0000-0000-0000F2050000}"/>
    <cellStyle name="Currency 6 7" xfId="2166" xr:uid="{00000000-0005-0000-0000-0000F3050000}"/>
    <cellStyle name="Currency 60" xfId="173" xr:uid="{00000000-0005-0000-0000-0000F4050000}"/>
    <cellStyle name="Currency 60 2" xfId="482" xr:uid="{00000000-0005-0000-0000-0000F5050000}"/>
    <cellStyle name="Currency 60 2 2" xfId="800" xr:uid="{00000000-0005-0000-0000-0000F6050000}"/>
    <cellStyle name="Currency 60 2 2 2" xfId="1541" xr:uid="{00000000-0005-0000-0000-0000F7050000}"/>
    <cellStyle name="Currency 60 2 3" xfId="1047" xr:uid="{00000000-0005-0000-0000-0000F8050000}"/>
    <cellStyle name="Currency 60 2 3 2" xfId="1788" xr:uid="{00000000-0005-0000-0000-0000F9050000}"/>
    <cellStyle name="Currency 60 2 4" xfId="1294" xr:uid="{00000000-0005-0000-0000-0000FA050000}"/>
    <cellStyle name="Currency 60 2 5" xfId="2087" xr:uid="{00000000-0005-0000-0000-0000FB050000}"/>
    <cellStyle name="Currency 60 2 6" xfId="2338" xr:uid="{00000000-0005-0000-0000-0000FC050000}"/>
    <cellStyle name="Currency 60 3" xfId="680" xr:uid="{00000000-0005-0000-0000-0000FD050000}"/>
    <cellStyle name="Currency 60 3 2" xfId="1421" xr:uid="{00000000-0005-0000-0000-0000FE050000}"/>
    <cellStyle name="Currency 60 4" xfId="927" xr:uid="{00000000-0005-0000-0000-0000FF050000}"/>
    <cellStyle name="Currency 60 4 2" xfId="1668" xr:uid="{00000000-0005-0000-0000-000000060000}"/>
    <cellStyle name="Currency 60 5" xfId="1174" xr:uid="{00000000-0005-0000-0000-000001060000}"/>
    <cellStyle name="Currency 60 6" xfId="1967" xr:uid="{00000000-0005-0000-0000-000002060000}"/>
    <cellStyle name="Currency 60 7" xfId="2218" xr:uid="{00000000-0005-0000-0000-000003060000}"/>
    <cellStyle name="Currency 61" xfId="176" xr:uid="{00000000-0005-0000-0000-000004060000}"/>
    <cellStyle name="Currency 61 2" xfId="484" xr:uid="{00000000-0005-0000-0000-000005060000}"/>
    <cellStyle name="Currency 61 2 2" xfId="801" xr:uid="{00000000-0005-0000-0000-000006060000}"/>
    <cellStyle name="Currency 61 2 2 2" xfId="1542" xr:uid="{00000000-0005-0000-0000-000007060000}"/>
    <cellStyle name="Currency 61 2 3" xfId="1048" xr:uid="{00000000-0005-0000-0000-000008060000}"/>
    <cellStyle name="Currency 61 2 3 2" xfId="1789" xr:uid="{00000000-0005-0000-0000-000009060000}"/>
    <cellStyle name="Currency 61 2 4" xfId="1295" xr:uid="{00000000-0005-0000-0000-00000A060000}"/>
    <cellStyle name="Currency 61 2 5" xfId="2088" xr:uid="{00000000-0005-0000-0000-00000B060000}"/>
    <cellStyle name="Currency 61 2 6" xfId="2339" xr:uid="{00000000-0005-0000-0000-00000C060000}"/>
    <cellStyle name="Currency 61 3" xfId="681" xr:uid="{00000000-0005-0000-0000-00000D060000}"/>
    <cellStyle name="Currency 61 3 2" xfId="1422" xr:uid="{00000000-0005-0000-0000-00000E060000}"/>
    <cellStyle name="Currency 61 4" xfId="928" xr:uid="{00000000-0005-0000-0000-00000F060000}"/>
    <cellStyle name="Currency 61 4 2" xfId="1669" xr:uid="{00000000-0005-0000-0000-000010060000}"/>
    <cellStyle name="Currency 61 5" xfId="1175" xr:uid="{00000000-0005-0000-0000-000011060000}"/>
    <cellStyle name="Currency 61 6" xfId="1968" xr:uid="{00000000-0005-0000-0000-000012060000}"/>
    <cellStyle name="Currency 61 7" xfId="2219" xr:uid="{00000000-0005-0000-0000-000013060000}"/>
    <cellStyle name="Currency 62" xfId="179" xr:uid="{00000000-0005-0000-0000-000014060000}"/>
    <cellStyle name="Currency 62 2" xfId="486" xr:uid="{00000000-0005-0000-0000-000015060000}"/>
    <cellStyle name="Currency 62 2 2" xfId="802" xr:uid="{00000000-0005-0000-0000-000016060000}"/>
    <cellStyle name="Currency 62 2 2 2" xfId="1543" xr:uid="{00000000-0005-0000-0000-000017060000}"/>
    <cellStyle name="Currency 62 2 3" xfId="1049" xr:uid="{00000000-0005-0000-0000-000018060000}"/>
    <cellStyle name="Currency 62 2 3 2" xfId="1790" xr:uid="{00000000-0005-0000-0000-000019060000}"/>
    <cellStyle name="Currency 62 2 4" xfId="1296" xr:uid="{00000000-0005-0000-0000-00001A060000}"/>
    <cellStyle name="Currency 62 2 5" xfId="2089" xr:uid="{00000000-0005-0000-0000-00001B060000}"/>
    <cellStyle name="Currency 62 2 6" xfId="2340" xr:uid="{00000000-0005-0000-0000-00001C060000}"/>
    <cellStyle name="Currency 62 3" xfId="682" xr:uid="{00000000-0005-0000-0000-00001D060000}"/>
    <cellStyle name="Currency 62 3 2" xfId="1423" xr:uid="{00000000-0005-0000-0000-00001E060000}"/>
    <cellStyle name="Currency 62 4" xfId="929" xr:uid="{00000000-0005-0000-0000-00001F060000}"/>
    <cellStyle name="Currency 62 4 2" xfId="1670" xr:uid="{00000000-0005-0000-0000-000020060000}"/>
    <cellStyle name="Currency 62 5" xfId="1176" xr:uid="{00000000-0005-0000-0000-000021060000}"/>
    <cellStyle name="Currency 62 6" xfId="1969" xr:uid="{00000000-0005-0000-0000-000022060000}"/>
    <cellStyle name="Currency 62 7" xfId="2220" xr:uid="{00000000-0005-0000-0000-000023060000}"/>
    <cellStyle name="Currency 63" xfId="182" xr:uid="{00000000-0005-0000-0000-000024060000}"/>
    <cellStyle name="Currency 63 2" xfId="488" xr:uid="{00000000-0005-0000-0000-000025060000}"/>
    <cellStyle name="Currency 63 2 2" xfId="803" xr:uid="{00000000-0005-0000-0000-000026060000}"/>
    <cellStyle name="Currency 63 2 2 2" xfId="1544" xr:uid="{00000000-0005-0000-0000-000027060000}"/>
    <cellStyle name="Currency 63 2 3" xfId="1050" xr:uid="{00000000-0005-0000-0000-000028060000}"/>
    <cellStyle name="Currency 63 2 3 2" xfId="1791" xr:uid="{00000000-0005-0000-0000-000029060000}"/>
    <cellStyle name="Currency 63 2 4" xfId="1297" xr:uid="{00000000-0005-0000-0000-00002A060000}"/>
    <cellStyle name="Currency 63 2 5" xfId="2090" xr:uid="{00000000-0005-0000-0000-00002B060000}"/>
    <cellStyle name="Currency 63 2 6" xfId="2341" xr:uid="{00000000-0005-0000-0000-00002C060000}"/>
    <cellStyle name="Currency 63 3" xfId="683" xr:uid="{00000000-0005-0000-0000-00002D060000}"/>
    <cellStyle name="Currency 63 3 2" xfId="1424" xr:uid="{00000000-0005-0000-0000-00002E060000}"/>
    <cellStyle name="Currency 63 4" xfId="930" xr:uid="{00000000-0005-0000-0000-00002F060000}"/>
    <cellStyle name="Currency 63 4 2" xfId="1671" xr:uid="{00000000-0005-0000-0000-000030060000}"/>
    <cellStyle name="Currency 63 5" xfId="1177" xr:uid="{00000000-0005-0000-0000-000031060000}"/>
    <cellStyle name="Currency 63 6" xfId="1970" xr:uid="{00000000-0005-0000-0000-000032060000}"/>
    <cellStyle name="Currency 63 7" xfId="2221" xr:uid="{00000000-0005-0000-0000-000033060000}"/>
    <cellStyle name="Currency 64" xfId="185" xr:uid="{00000000-0005-0000-0000-000034060000}"/>
    <cellStyle name="Currency 64 2" xfId="490" xr:uid="{00000000-0005-0000-0000-000035060000}"/>
    <cellStyle name="Currency 64 2 2" xfId="804" xr:uid="{00000000-0005-0000-0000-000036060000}"/>
    <cellStyle name="Currency 64 2 2 2" xfId="1545" xr:uid="{00000000-0005-0000-0000-000037060000}"/>
    <cellStyle name="Currency 64 2 3" xfId="1051" xr:uid="{00000000-0005-0000-0000-000038060000}"/>
    <cellStyle name="Currency 64 2 3 2" xfId="1792" xr:uid="{00000000-0005-0000-0000-000039060000}"/>
    <cellStyle name="Currency 64 2 4" xfId="1298" xr:uid="{00000000-0005-0000-0000-00003A060000}"/>
    <cellStyle name="Currency 64 2 5" xfId="2091" xr:uid="{00000000-0005-0000-0000-00003B060000}"/>
    <cellStyle name="Currency 64 2 6" xfId="2342" xr:uid="{00000000-0005-0000-0000-00003C060000}"/>
    <cellStyle name="Currency 64 3" xfId="684" xr:uid="{00000000-0005-0000-0000-00003D060000}"/>
    <cellStyle name="Currency 64 3 2" xfId="1425" xr:uid="{00000000-0005-0000-0000-00003E060000}"/>
    <cellStyle name="Currency 64 4" xfId="931" xr:uid="{00000000-0005-0000-0000-00003F060000}"/>
    <cellStyle name="Currency 64 4 2" xfId="1672" xr:uid="{00000000-0005-0000-0000-000040060000}"/>
    <cellStyle name="Currency 64 5" xfId="1178" xr:uid="{00000000-0005-0000-0000-000041060000}"/>
    <cellStyle name="Currency 64 6" xfId="1971" xr:uid="{00000000-0005-0000-0000-000042060000}"/>
    <cellStyle name="Currency 64 7" xfId="2222" xr:uid="{00000000-0005-0000-0000-000043060000}"/>
    <cellStyle name="Currency 66" xfId="190" xr:uid="{00000000-0005-0000-0000-000044060000}"/>
    <cellStyle name="Currency 66 2" xfId="493" xr:uid="{00000000-0005-0000-0000-000045060000}"/>
    <cellStyle name="Currency 66 2 2" xfId="805" xr:uid="{00000000-0005-0000-0000-000046060000}"/>
    <cellStyle name="Currency 66 2 2 2" xfId="1546" xr:uid="{00000000-0005-0000-0000-000047060000}"/>
    <cellStyle name="Currency 66 2 3" xfId="1052" xr:uid="{00000000-0005-0000-0000-000048060000}"/>
    <cellStyle name="Currency 66 2 3 2" xfId="1793" xr:uid="{00000000-0005-0000-0000-000049060000}"/>
    <cellStyle name="Currency 66 2 4" xfId="1299" xr:uid="{00000000-0005-0000-0000-00004A060000}"/>
    <cellStyle name="Currency 66 2 5" xfId="2092" xr:uid="{00000000-0005-0000-0000-00004B060000}"/>
    <cellStyle name="Currency 66 2 6" xfId="2343" xr:uid="{00000000-0005-0000-0000-00004C060000}"/>
    <cellStyle name="Currency 66 3" xfId="685" xr:uid="{00000000-0005-0000-0000-00004D060000}"/>
    <cellStyle name="Currency 66 3 2" xfId="1426" xr:uid="{00000000-0005-0000-0000-00004E060000}"/>
    <cellStyle name="Currency 66 4" xfId="932" xr:uid="{00000000-0005-0000-0000-00004F060000}"/>
    <cellStyle name="Currency 66 4 2" xfId="1673" xr:uid="{00000000-0005-0000-0000-000050060000}"/>
    <cellStyle name="Currency 66 5" xfId="1179" xr:uid="{00000000-0005-0000-0000-000051060000}"/>
    <cellStyle name="Currency 66 6" xfId="1972" xr:uid="{00000000-0005-0000-0000-000052060000}"/>
    <cellStyle name="Currency 66 7" xfId="2223" xr:uid="{00000000-0005-0000-0000-000053060000}"/>
    <cellStyle name="Currency 67" xfId="193" xr:uid="{00000000-0005-0000-0000-000054060000}"/>
    <cellStyle name="Currency 67 2" xfId="495" xr:uid="{00000000-0005-0000-0000-000055060000}"/>
    <cellStyle name="Currency 67 2 2" xfId="806" xr:uid="{00000000-0005-0000-0000-000056060000}"/>
    <cellStyle name="Currency 67 2 2 2" xfId="1547" xr:uid="{00000000-0005-0000-0000-000057060000}"/>
    <cellStyle name="Currency 67 2 3" xfId="1053" xr:uid="{00000000-0005-0000-0000-000058060000}"/>
    <cellStyle name="Currency 67 2 3 2" xfId="1794" xr:uid="{00000000-0005-0000-0000-000059060000}"/>
    <cellStyle name="Currency 67 2 4" xfId="1300" xr:uid="{00000000-0005-0000-0000-00005A060000}"/>
    <cellStyle name="Currency 67 2 5" xfId="2093" xr:uid="{00000000-0005-0000-0000-00005B060000}"/>
    <cellStyle name="Currency 67 2 6" xfId="2344" xr:uid="{00000000-0005-0000-0000-00005C060000}"/>
    <cellStyle name="Currency 67 3" xfId="686" xr:uid="{00000000-0005-0000-0000-00005D060000}"/>
    <cellStyle name="Currency 67 3 2" xfId="1427" xr:uid="{00000000-0005-0000-0000-00005E060000}"/>
    <cellStyle name="Currency 67 4" xfId="933" xr:uid="{00000000-0005-0000-0000-00005F060000}"/>
    <cellStyle name="Currency 67 4 2" xfId="1674" xr:uid="{00000000-0005-0000-0000-000060060000}"/>
    <cellStyle name="Currency 67 5" xfId="1180" xr:uid="{00000000-0005-0000-0000-000061060000}"/>
    <cellStyle name="Currency 67 6" xfId="1973" xr:uid="{00000000-0005-0000-0000-000062060000}"/>
    <cellStyle name="Currency 67 7" xfId="2224" xr:uid="{00000000-0005-0000-0000-000063060000}"/>
    <cellStyle name="Currency 68" xfId="196" xr:uid="{00000000-0005-0000-0000-000064060000}"/>
    <cellStyle name="Currency 68 2" xfId="497" xr:uid="{00000000-0005-0000-0000-000065060000}"/>
    <cellStyle name="Currency 68 2 2" xfId="807" xr:uid="{00000000-0005-0000-0000-000066060000}"/>
    <cellStyle name="Currency 68 2 2 2" xfId="1548" xr:uid="{00000000-0005-0000-0000-000067060000}"/>
    <cellStyle name="Currency 68 2 3" xfId="1054" xr:uid="{00000000-0005-0000-0000-000068060000}"/>
    <cellStyle name="Currency 68 2 3 2" xfId="1795" xr:uid="{00000000-0005-0000-0000-000069060000}"/>
    <cellStyle name="Currency 68 2 4" xfId="1301" xr:uid="{00000000-0005-0000-0000-00006A060000}"/>
    <cellStyle name="Currency 68 2 5" xfId="2094" xr:uid="{00000000-0005-0000-0000-00006B060000}"/>
    <cellStyle name="Currency 68 2 6" xfId="2345" xr:uid="{00000000-0005-0000-0000-00006C060000}"/>
    <cellStyle name="Currency 68 3" xfId="687" xr:uid="{00000000-0005-0000-0000-00006D060000}"/>
    <cellStyle name="Currency 68 3 2" xfId="1428" xr:uid="{00000000-0005-0000-0000-00006E060000}"/>
    <cellStyle name="Currency 68 4" xfId="934" xr:uid="{00000000-0005-0000-0000-00006F060000}"/>
    <cellStyle name="Currency 68 4 2" xfId="1675" xr:uid="{00000000-0005-0000-0000-000070060000}"/>
    <cellStyle name="Currency 68 5" xfId="1181" xr:uid="{00000000-0005-0000-0000-000071060000}"/>
    <cellStyle name="Currency 68 6" xfId="1974" xr:uid="{00000000-0005-0000-0000-000072060000}"/>
    <cellStyle name="Currency 68 7" xfId="2225" xr:uid="{00000000-0005-0000-0000-000073060000}"/>
    <cellStyle name="Currency 69" xfId="199" xr:uid="{00000000-0005-0000-0000-000074060000}"/>
    <cellStyle name="Currency 69 2" xfId="499" xr:uid="{00000000-0005-0000-0000-000075060000}"/>
    <cellStyle name="Currency 69 2 2" xfId="808" xr:uid="{00000000-0005-0000-0000-000076060000}"/>
    <cellStyle name="Currency 69 2 2 2" xfId="1549" xr:uid="{00000000-0005-0000-0000-000077060000}"/>
    <cellStyle name="Currency 69 2 3" xfId="1055" xr:uid="{00000000-0005-0000-0000-000078060000}"/>
    <cellStyle name="Currency 69 2 3 2" xfId="1796" xr:uid="{00000000-0005-0000-0000-000079060000}"/>
    <cellStyle name="Currency 69 2 4" xfId="1302" xr:uid="{00000000-0005-0000-0000-00007A060000}"/>
    <cellStyle name="Currency 69 2 5" xfId="2095" xr:uid="{00000000-0005-0000-0000-00007B060000}"/>
    <cellStyle name="Currency 69 2 6" xfId="2346" xr:uid="{00000000-0005-0000-0000-00007C060000}"/>
    <cellStyle name="Currency 69 3" xfId="688" xr:uid="{00000000-0005-0000-0000-00007D060000}"/>
    <cellStyle name="Currency 69 3 2" xfId="1429" xr:uid="{00000000-0005-0000-0000-00007E060000}"/>
    <cellStyle name="Currency 69 4" xfId="935" xr:uid="{00000000-0005-0000-0000-00007F060000}"/>
    <cellStyle name="Currency 69 4 2" xfId="1676" xr:uid="{00000000-0005-0000-0000-000080060000}"/>
    <cellStyle name="Currency 69 5" xfId="1182" xr:uid="{00000000-0005-0000-0000-000081060000}"/>
    <cellStyle name="Currency 69 6" xfId="1975" xr:uid="{00000000-0005-0000-0000-000082060000}"/>
    <cellStyle name="Currency 69 7" xfId="2226" xr:uid="{00000000-0005-0000-0000-000083060000}"/>
    <cellStyle name="Currency 7" xfId="16" xr:uid="{00000000-0005-0000-0000-000084060000}"/>
    <cellStyle name="Currency 7 2" xfId="378" xr:uid="{00000000-0005-0000-0000-000085060000}"/>
    <cellStyle name="Currency 7 2 2" xfId="749" xr:uid="{00000000-0005-0000-0000-000086060000}"/>
    <cellStyle name="Currency 7 2 2 2" xfId="1490" xr:uid="{00000000-0005-0000-0000-000087060000}"/>
    <cellStyle name="Currency 7 2 3" xfId="996" xr:uid="{00000000-0005-0000-0000-000088060000}"/>
    <cellStyle name="Currency 7 2 3 2" xfId="1737" xr:uid="{00000000-0005-0000-0000-000089060000}"/>
    <cellStyle name="Currency 7 2 4" xfId="1243" xr:uid="{00000000-0005-0000-0000-00008A060000}"/>
    <cellStyle name="Currency 7 2 5" xfId="2036" xr:uid="{00000000-0005-0000-0000-00008B060000}"/>
    <cellStyle name="Currency 7 2 6" xfId="2287" xr:uid="{00000000-0005-0000-0000-00008C060000}"/>
    <cellStyle name="Currency 7 3" xfId="629" xr:uid="{00000000-0005-0000-0000-00008D060000}"/>
    <cellStyle name="Currency 7 3 2" xfId="1370" xr:uid="{00000000-0005-0000-0000-00008E060000}"/>
    <cellStyle name="Currency 7 4" xfId="876" xr:uid="{00000000-0005-0000-0000-00008F060000}"/>
    <cellStyle name="Currency 7 4 2" xfId="1617" xr:uid="{00000000-0005-0000-0000-000090060000}"/>
    <cellStyle name="Currency 7 5" xfId="1123" xr:uid="{00000000-0005-0000-0000-000091060000}"/>
    <cellStyle name="Currency 7 6" xfId="1916" xr:uid="{00000000-0005-0000-0000-000092060000}"/>
    <cellStyle name="Currency 7 7" xfId="2167" xr:uid="{00000000-0005-0000-0000-000093060000}"/>
    <cellStyle name="Currency 70" xfId="202" xr:uid="{00000000-0005-0000-0000-000094060000}"/>
    <cellStyle name="Currency 70 2" xfId="501" xr:uid="{00000000-0005-0000-0000-000095060000}"/>
    <cellStyle name="Currency 70 2 2" xfId="809" xr:uid="{00000000-0005-0000-0000-000096060000}"/>
    <cellStyle name="Currency 70 2 2 2" xfId="1550" xr:uid="{00000000-0005-0000-0000-000097060000}"/>
    <cellStyle name="Currency 70 2 3" xfId="1056" xr:uid="{00000000-0005-0000-0000-000098060000}"/>
    <cellStyle name="Currency 70 2 3 2" xfId="1797" xr:uid="{00000000-0005-0000-0000-000099060000}"/>
    <cellStyle name="Currency 70 2 4" xfId="1303" xr:uid="{00000000-0005-0000-0000-00009A060000}"/>
    <cellStyle name="Currency 70 2 5" xfId="2096" xr:uid="{00000000-0005-0000-0000-00009B060000}"/>
    <cellStyle name="Currency 70 2 6" xfId="2347" xr:uid="{00000000-0005-0000-0000-00009C060000}"/>
    <cellStyle name="Currency 70 3" xfId="689" xr:uid="{00000000-0005-0000-0000-00009D060000}"/>
    <cellStyle name="Currency 70 3 2" xfId="1430" xr:uid="{00000000-0005-0000-0000-00009E060000}"/>
    <cellStyle name="Currency 70 4" xfId="936" xr:uid="{00000000-0005-0000-0000-00009F060000}"/>
    <cellStyle name="Currency 70 4 2" xfId="1677" xr:uid="{00000000-0005-0000-0000-0000A0060000}"/>
    <cellStyle name="Currency 70 5" xfId="1183" xr:uid="{00000000-0005-0000-0000-0000A1060000}"/>
    <cellStyle name="Currency 70 6" xfId="1976" xr:uid="{00000000-0005-0000-0000-0000A2060000}"/>
    <cellStyle name="Currency 70 7" xfId="2227" xr:uid="{00000000-0005-0000-0000-0000A3060000}"/>
    <cellStyle name="Currency 71" xfId="205" xr:uid="{00000000-0005-0000-0000-0000A4060000}"/>
    <cellStyle name="Currency 71 2" xfId="503" xr:uid="{00000000-0005-0000-0000-0000A5060000}"/>
    <cellStyle name="Currency 71 2 2" xfId="810" xr:uid="{00000000-0005-0000-0000-0000A6060000}"/>
    <cellStyle name="Currency 71 2 2 2" xfId="1551" xr:uid="{00000000-0005-0000-0000-0000A7060000}"/>
    <cellStyle name="Currency 71 2 3" xfId="1057" xr:uid="{00000000-0005-0000-0000-0000A8060000}"/>
    <cellStyle name="Currency 71 2 3 2" xfId="1798" xr:uid="{00000000-0005-0000-0000-0000A9060000}"/>
    <cellStyle name="Currency 71 2 4" xfId="1304" xr:uid="{00000000-0005-0000-0000-0000AA060000}"/>
    <cellStyle name="Currency 71 2 5" xfId="2097" xr:uid="{00000000-0005-0000-0000-0000AB060000}"/>
    <cellStyle name="Currency 71 2 6" xfId="2348" xr:uid="{00000000-0005-0000-0000-0000AC060000}"/>
    <cellStyle name="Currency 71 3" xfId="690" xr:uid="{00000000-0005-0000-0000-0000AD060000}"/>
    <cellStyle name="Currency 71 3 2" xfId="1431" xr:uid="{00000000-0005-0000-0000-0000AE060000}"/>
    <cellStyle name="Currency 71 4" xfId="937" xr:uid="{00000000-0005-0000-0000-0000AF060000}"/>
    <cellStyle name="Currency 71 4 2" xfId="1678" xr:uid="{00000000-0005-0000-0000-0000B0060000}"/>
    <cellStyle name="Currency 71 5" xfId="1184" xr:uid="{00000000-0005-0000-0000-0000B1060000}"/>
    <cellStyle name="Currency 71 6" xfId="1977" xr:uid="{00000000-0005-0000-0000-0000B2060000}"/>
    <cellStyle name="Currency 71 7" xfId="2228" xr:uid="{00000000-0005-0000-0000-0000B3060000}"/>
    <cellStyle name="Currency 72" xfId="208" xr:uid="{00000000-0005-0000-0000-0000B4060000}"/>
    <cellStyle name="Currency 72 2" xfId="505" xr:uid="{00000000-0005-0000-0000-0000B5060000}"/>
    <cellStyle name="Currency 72 2 2" xfId="811" xr:uid="{00000000-0005-0000-0000-0000B6060000}"/>
    <cellStyle name="Currency 72 2 2 2" xfId="1552" xr:uid="{00000000-0005-0000-0000-0000B7060000}"/>
    <cellStyle name="Currency 72 2 3" xfId="1058" xr:uid="{00000000-0005-0000-0000-0000B8060000}"/>
    <cellStyle name="Currency 72 2 3 2" xfId="1799" xr:uid="{00000000-0005-0000-0000-0000B9060000}"/>
    <cellStyle name="Currency 72 2 4" xfId="1305" xr:uid="{00000000-0005-0000-0000-0000BA060000}"/>
    <cellStyle name="Currency 72 2 5" xfId="2098" xr:uid="{00000000-0005-0000-0000-0000BB060000}"/>
    <cellStyle name="Currency 72 2 6" xfId="2349" xr:uid="{00000000-0005-0000-0000-0000BC060000}"/>
    <cellStyle name="Currency 72 3" xfId="691" xr:uid="{00000000-0005-0000-0000-0000BD060000}"/>
    <cellStyle name="Currency 72 3 2" xfId="1432" xr:uid="{00000000-0005-0000-0000-0000BE060000}"/>
    <cellStyle name="Currency 72 4" xfId="938" xr:uid="{00000000-0005-0000-0000-0000BF060000}"/>
    <cellStyle name="Currency 72 4 2" xfId="1679" xr:uid="{00000000-0005-0000-0000-0000C0060000}"/>
    <cellStyle name="Currency 72 5" xfId="1185" xr:uid="{00000000-0005-0000-0000-0000C1060000}"/>
    <cellStyle name="Currency 72 6" xfId="1978" xr:uid="{00000000-0005-0000-0000-0000C2060000}"/>
    <cellStyle name="Currency 72 7" xfId="2229" xr:uid="{00000000-0005-0000-0000-0000C3060000}"/>
    <cellStyle name="Currency 73" xfId="211" xr:uid="{00000000-0005-0000-0000-0000C4060000}"/>
    <cellStyle name="Currency 73 2" xfId="507" xr:uid="{00000000-0005-0000-0000-0000C5060000}"/>
    <cellStyle name="Currency 73 2 2" xfId="812" xr:uid="{00000000-0005-0000-0000-0000C6060000}"/>
    <cellStyle name="Currency 73 2 2 2" xfId="1553" xr:uid="{00000000-0005-0000-0000-0000C7060000}"/>
    <cellStyle name="Currency 73 2 3" xfId="1059" xr:uid="{00000000-0005-0000-0000-0000C8060000}"/>
    <cellStyle name="Currency 73 2 3 2" xfId="1800" xr:uid="{00000000-0005-0000-0000-0000C9060000}"/>
    <cellStyle name="Currency 73 2 4" xfId="1306" xr:uid="{00000000-0005-0000-0000-0000CA060000}"/>
    <cellStyle name="Currency 73 2 5" xfId="2099" xr:uid="{00000000-0005-0000-0000-0000CB060000}"/>
    <cellStyle name="Currency 73 2 6" xfId="2350" xr:uid="{00000000-0005-0000-0000-0000CC060000}"/>
    <cellStyle name="Currency 73 3" xfId="692" xr:uid="{00000000-0005-0000-0000-0000CD060000}"/>
    <cellStyle name="Currency 73 3 2" xfId="1433" xr:uid="{00000000-0005-0000-0000-0000CE060000}"/>
    <cellStyle name="Currency 73 4" xfId="939" xr:uid="{00000000-0005-0000-0000-0000CF060000}"/>
    <cellStyle name="Currency 73 4 2" xfId="1680" xr:uid="{00000000-0005-0000-0000-0000D0060000}"/>
    <cellStyle name="Currency 73 5" xfId="1186" xr:uid="{00000000-0005-0000-0000-0000D1060000}"/>
    <cellStyle name="Currency 73 6" xfId="1979" xr:uid="{00000000-0005-0000-0000-0000D2060000}"/>
    <cellStyle name="Currency 73 7" xfId="2230" xr:uid="{00000000-0005-0000-0000-0000D3060000}"/>
    <cellStyle name="Currency 74" xfId="214" xr:uid="{00000000-0005-0000-0000-0000D4060000}"/>
    <cellStyle name="Currency 74 2" xfId="509" xr:uid="{00000000-0005-0000-0000-0000D5060000}"/>
    <cellStyle name="Currency 74 2 2" xfId="813" xr:uid="{00000000-0005-0000-0000-0000D6060000}"/>
    <cellStyle name="Currency 74 2 2 2" xfId="1554" xr:uid="{00000000-0005-0000-0000-0000D7060000}"/>
    <cellStyle name="Currency 74 2 3" xfId="1060" xr:uid="{00000000-0005-0000-0000-0000D8060000}"/>
    <cellStyle name="Currency 74 2 3 2" xfId="1801" xr:uid="{00000000-0005-0000-0000-0000D9060000}"/>
    <cellStyle name="Currency 74 2 4" xfId="1307" xr:uid="{00000000-0005-0000-0000-0000DA060000}"/>
    <cellStyle name="Currency 74 2 5" xfId="2100" xr:uid="{00000000-0005-0000-0000-0000DB060000}"/>
    <cellStyle name="Currency 74 2 6" xfId="2351" xr:uid="{00000000-0005-0000-0000-0000DC060000}"/>
    <cellStyle name="Currency 74 3" xfId="693" xr:uid="{00000000-0005-0000-0000-0000DD060000}"/>
    <cellStyle name="Currency 74 3 2" xfId="1434" xr:uid="{00000000-0005-0000-0000-0000DE060000}"/>
    <cellStyle name="Currency 74 4" xfId="940" xr:uid="{00000000-0005-0000-0000-0000DF060000}"/>
    <cellStyle name="Currency 74 4 2" xfId="1681" xr:uid="{00000000-0005-0000-0000-0000E0060000}"/>
    <cellStyle name="Currency 74 5" xfId="1187" xr:uid="{00000000-0005-0000-0000-0000E1060000}"/>
    <cellStyle name="Currency 74 6" xfId="1980" xr:uid="{00000000-0005-0000-0000-0000E2060000}"/>
    <cellStyle name="Currency 74 7" xfId="2231" xr:uid="{00000000-0005-0000-0000-0000E3060000}"/>
    <cellStyle name="Currency 75" xfId="217" xr:uid="{00000000-0005-0000-0000-0000E4060000}"/>
    <cellStyle name="Currency 75 2" xfId="511" xr:uid="{00000000-0005-0000-0000-0000E5060000}"/>
    <cellStyle name="Currency 75 2 2" xfId="814" xr:uid="{00000000-0005-0000-0000-0000E6060000}"/>
    <cellStyle name="Currency 75 2 2 2" xfId="1555" xr:uid="{00000000-0005-0000-0000-0000E7060000}"/>
    <cellStyle name="Currency 75 2 3" xfId="1061" xr:uid="{00000000-0005-0000-0000-0000E8060000}"/>
    <cellStyle name="Currency 75 2 3 2" xfId="1802" xr:uid="{00000000-0005-0000-0000-0000E9060000}"/>
    <cellStyle name="Currency 75 2 4" xfId="1308" xr:uid="{00000000-0005-0000-0000-0000EA060000}"/>
    <cellStyle name="Currency 75 2 5" xfId="2101" xr:uid="{00000000-0005-0000-0000-0000EB060000}"/>
    <cellStyle name="Currency 75 2 6" xfId="2352" xr:uid="{00000000-0005-0000-0000-0000EC060000}"/>
    <cellStyle name="Currency 75 3" xfId="694" xr:uid="{00000000-0005-0000-0000-0000ED060000}"/>
    <cellStyle name="Currency 75 3 2" xfId="1435" xr:uid="{00000000-0005-0000-0000-0000EE060000}"/>
    <cellStyle name="Currency 75 4" xfId="941" xr:uid="{00000000-0005-0000-0000-0000EF060000}"/>
    <cellStyle name="Currency 75 4 2" xfId="1682" xr:uid="{00000000-0005-0000-0000-0000F0060000}"/>
    <cellStyle name="Currency 75 5" xfId="1188" xr:uid="{00000000-0005-0000-0000-0000F1060000}"/>
    <cellStyle name="Currency 75 6" xfId="1981" xr:uid="{00000000-0005-0000-0000-0000F2060000}"/>
    <cellStyle name="Currency 75 7" xfId="2232" xr:uid="{00000000-0005-0000-0000-0000F3060000}"/>
    <cellStyle name="Currency 76" xfId="220" xr:uid="{00000000-0005-0000-0000-0000F4060000}"/>
    <cellStyle name="Currency 76 2" xfId="513" xr:uid="{00000000-0005-0000-0000-0000F5060000}"/>
    <cellStyle name="Currency 76 2 2" xfId="815" xr:uid="{00000000-0005-0000-0000-0000F6060000}"/>
    <cellStyle name="Currency 76 2 2 2" xfId="1556" xr:uid="{00000000-0005-0000-0000-0000F7060000}"/>
    <cellStyle name="Currency 76 2 3" xfId="1062" xr:uid="{00000000-0005-0000-0000-0000F8060000}"/>
    <cellStyle name="Currency 76 2 3 2" xfId="1803" xr:uid="{00000000-0005-0000-0000-0000F9060000}"/>
    <cellStyle name="Currency 76 2 4" xfId="1309" xr:uid="{00000000-0005-0000-0000-0000FA060000}"/>
    <cellStyle name="Currency 76 2 5" xfId="2102" xr:uid="{00000000-0005-0000-0000-0000FB060000}"/>
    <cellStyle name="Currency 76 2 6" xfId="2353" xr:uid="{00000000-0005-0000-0000-0000FC060000}"/>
    <cellStyle name="Currency 76 3" xfId="695" xr:uid="{00000000-0005-0000-0000-0000FD060000}"/>
    <cellStyle name="Currency 76 3 2" xfId="1436" xr:uid="{00000000-0005-0000-0000-0000FE060000}"/>
    <cellStyle name="Currency 76 4" xfId="942" xr:uid="{00000000-0005-0000-0000-0000FF060000}"/>
    <cellStyle name="Currency 76 4 2" xfId="1683" xr:uid="{00000000-0005-0000-0000-000000070000}"/>
    <cellStyle name="Currency 76 5" xfId="1189" xr:uid="{00000000-0005-0000-0000-000001070000}"/>
    <cellStyle name="Currency 76 6" xfId="1982" xr:uid="{00000000-0005-0000-0000-000002070000}"/>
    <cellStyle name="Currency 76 7" xfId="2233" xr:uid="{00000000-0005-0000-0000-000003070000}"/>
    <cellStyle name="Currency 77" xfId="223" xr:uid="{00000000-0005-0000-0000-000004070000}"/>
    <cellStyle name="Currency 77 2" xfId="515" xr:uid="{00000000-0005-0000-0000-000005070000}"/>
    <cellStyle name="Currency 77 2 2" xfId="816" xr:uid="{00000000-0005-0000-0000-000006070000}"/>
    <cellStyle name="Currency 77 2 2 2" xfId="1557" xr:uid="{00000000-0005-0000-0000-000007070000}"/>
    <cellStyle name="Currency 77 2 3" xfId="1063" xr:uid="{00000000-0005-0000-0000-000008070000}"/>
    <cellStyle name="Currency 77 2 3 2" xfId="1804" xr:uid="{00000000-0005-0000-0000-000009070000}"/>
    <cellStyle name="Currency 77 2 4" xfId="1310" xr:uid="{00000000-0005-0000-0000-00000A070000}"/>
    <cellStyle name="Currency 77 2 5" xfId="2103" xr:uid="{00000000-0005-0000-0000-00000B070000}"/>
    <cellStyle name="Currency 77 2 6" xfId="2354" xr:uid="{00000000-0005-0000-0000-00000C070000}"/>
    <cellStyle name="Currency 77 3" xfId="696" xr:uid="{00000000-0005-0000-0000-00000D070000}"/>
    <cellStyle name="Currency 77 3 2" xfId="1437" xr:uid="{00000000-0005-0000-0000-00000E070000}"/>
    <cellStyle name="Currency 77 4" xfId="943" xr:uid="{00000000-0005-0000-0000-00000F070000}"/>
    <cellStyle name="Currency 77 4 2" xfId="1684" xr:uid="{00000000-0005-0000-0000-000010070000}"/>
    <cellStyle name="Currency 77 5" xfId="1190" xr:uid="{00000000-0005-0000-0000-000011070000}"/>
    <cellStyle name="Currency 77 6" xfId="1983" xr:uid="{00000000-0005-0000-0000-000012070000}"/>
    <cellStyle name="Currency 77 7" xfId="2234" xr:uid="{00000000-0005-0000-0000-000013070000}"/>
    <cellStyle name="Currency 78" xfId="226" xr:uid="{00000000-0005-0000-0000-000014070000}"/>
    <cellStyle name="Currency 78 2" xfId="517" xr:uid="{00000000-0005-0000-0000-000015070000}"/>
    <cellStyle name="Currency 78 2 2" xfId="817" xr:uid="{00000000-0005-0000-0000-000016070000}"/>
    <cellStyle name="Currency 78 2 2 2" xfId="1558" xr:uid="{00000000-0005-0000-0000-000017070000}"/>
    <cellStyle name="Currency 78 2 3" xfId="1064" xr:uid="{00000000-0005-0000-0000-000018070000}"/>
    <cellStyle name="Currency 78 2 3 2" xfId="1805" xr:uid="{00000000-0005-0000-0000-000019070000}"/>
    <cellStyle name="Currency 78 2 4" xfId="1311" xr:uid="{00000000-0005-0000-0000-00001A070000}"/>
    <cellStyle name="Currency 78 2 5" xfId="2104" xr:uid="{00000000-0005-0000-0000-00001B070000}"/>
    <cellStyle name="Currency 78 2 6" xfId="2355" xr:uid="{00000000-0005-0000-0000-00001C070000}"/>
    <cellStyle name="Currency 78 3" xfId="697" xr:uid="{00000000-0005-0000-0000-00001D070000}"/>
    <cellStyle name="Currency 78 3 2" xfId="1438" xr:uid="{00000000-0005-0000-0000-00001E070000}"/>
    <cellStyle name="Currency 78 4" xfId="944" xr:uid="{00000000-0005-0000-0000-00001F070000}"/>
    <cellStyle name="Currency 78 4 2" xfId="1685" xr:uid="{00000000-0005-0000-0000-000020070000}"/>
    <cellStyle name="Currency 78 5" xfId="1191" xr:uid="{00000000-0005-0000-0000-000021070000}"/>
    <cellStyle name="Currency 78 6" xfId="1984" xr:uid="{00000000-0005-0000-0000-000022070000}"/>
    <cellStyle name="Currency 78 7" xfId="2235" xr:uid="{00000000-0005-0000-0000-000023070000}"/>
    <cellStyle name="Currency 79" xfId="229" xr:uid="{00000000-0005-0000-0000-000024070000}"/>
    <cellStyle name="Currency 79 2" xfId="519" xr:uid="{00000000-0005-0000-0000-000025070000}"/>
    <cellStyle name="Currency 79 2 2" xfId="818" xr:uid="{00000000-0005-0000-0000-000026070000}"/>
    <cellStyle name="Currency 79 2 2 2" xfId="1559" xr:uid="{00000000-0005-0000-0000-000027070000}"/>
    <cellStyle name="Currency 79 2 3" xfId="1065" xr:uid="{00000000-0005-0000-0000-000028070000}"/>
    <cellStyle name="Currency 79 2 3 2" xfId="1806" xr:uid="{00000000-0005-0000-0000-000029070000}"/>
    <cellStyle name="Currency 79 2 4" xfId="1312" xr:uid="{00000000-0005-0000-0000-00002A070000}"/>
    <cellStyle name="Currency 79 2 5" xfId="2105" xr:uid="{00000000-0005-0000-0000-00002B070000}"/>
    <cellStyle name="Currency 79 2 6" xfId="2356" xr:uid="{00000000-0005-0000-0000-00002C070000}"/>
    <cellStyle name="Currency 79 3" xfId="698" xr:uid="{00000000-0005-0000-0000-00002D070000}"/>
    <cellStyle name="Currency 79 3 2" xfId="1439" xr:uid="{00000000-0005-0000-0000-00002E070000}"/>
    <cellStyle name="Currency 79 4" xfId="945" xr:uid="{00000000-0005-0000-0000-00002F070000}"/>
    <cellStyle name="Currency 79 4 2" xfId="1686" xr:uid="{00000000-0005-0000-0000-000030070000}"/>
    <cellStyle name="Currency 79 5" xfId="1192" xr:uid="{00000000-0005-0000-0000-000031070000}"/>
    <cellStyle name="Currency 79 6" xfId="1985" xr:uid="{00000000-0005-0000-0000-000032070000}"/>
    <cellStyle name="Currency 79 7" xfId="2236" xr:uid="{00000000-0005-0000-0000-000033070000}"/>
    <cellStyle name="Currency 8" xfId="19" xr:uid="{00000000-0005-0000-0000-000034070000}"/>
    <cellStyle name="Currency 8 2" xfId="380" xr:uid="{00000000-0005-0000-0000-000035070000}"/>
    <cellStyle name="Currency 8 2 2" xfId="750" xr:uid="{00000000-0005-0000-0000-000036070000}"/>
    <cellStyle name="Currency 8 2 2 2" xfId="1491" xr:uid="{00000000-0005-0000-0000-000037070000}"/>
    <cellStyle name="Currency 8 2 3" xfId="997" xr:uid="{00000000-0005-0000-0000-000038070000}"/>
    <cellStyle name="Currency 8 2 3 2" xfId="1738" xr:uid="{00000000-0005-0000-0000-000039070000}"/>
    <cellStyle name="Currency 8 2 4" xfId="1244" xr:uid="{00000000-0005-0000-0000-00003A070000}"/>
    <cellStyle name="Currency 8 2 5" xfId="2037" xr:uid="{00000000-0005-0000-0000-00003B070000}"/>
    <cellStyle name="Currency 8 2 6" xfId="2288" xr:uid="{00000000-0005-0000-0000-00003C070000}"/>
    <cellStyle name="Currency 8 3" xfId="630" xr:uid="{00000000-0005-0000-0000-00003D070000}"/>
    <cellStyle name="Currency 8 3 2" xfId="1371" xr:uid="{00000000-0005-0000-0000-00003E070000}"/>
    <cellStyle name="Currency 8 4" xfId="877" xr:uid="{00000000-0005-0000-0000-00003F070000}"/>
    <cellStyle name="Currency 8 4 2" xfId="1618" xr:uid="{00000000-0005-0000-0000-000040070000}"/>
    <cellStyle name="Currency 8 5" xfId="1124" xr:uid="{00000000-0005-0000-0000-000041070000}"/>
    <cellStyle name="Currency 8 6" xfId="1917" xr:uid="{00000000-0005-0000-0000-000042070000}"/>
    <cellStyle name="Currency 8 7" xfId="2168" xr:uid="{00000000-0005-0000-0000-000043070000}"/>
    <cellStyle name="Currency 80" xfId="232" xr:uid="{00000000-0005-0000-0000-000044070000}"/>
    <cellStyle name="Currency 80 2" xfId="521" xr:uid="{00000000-0005-0000-0000-000045070000}"/>
    <cellStyle name="Currency 80 2 2" xfId="819" xr:uid="{00000000-0005-0000-0000-000046070000}"/>
    <cellStyle name="Currency 80 2 2 2" xfId="1560" xr:uid="{00000000-0005-0000-0000-000047070000}"/>
    <cellStyle name="Currency 80 2 3" xfId="1066" xr:uid="{00000000-0005-0000-0000-000048070000}"/>
    <cellStyle name="Currency 80 2 3 2" xfId="1807" xr:uid="{00000000-0005-0000-0000-000049070000}"/>
    <cellStyle name="Currency 80 2 4" xfId="1313" xr:uid="{00000000-0005-0000-0000-00004A070000}"/>
    <cellStyle name="Currency 80 2 5" xfId="2106" xr:uid="{00000000-0005-0000-0000-00004B070000}"/>
    <cellStyle name="Currency 80 2 6" xfId="2357" xr:uid="{00000000-0005-0000-0000-00004C070000}"/>
    <cellStyle name="Currency 80 3" xfId="699" xr:uid="{00000000-0005-0000-0000-00004D070000}"/>
    <cellStyle name="Currency 80 3 2" xfId="1440" xr:uid="{00000000-0005-0000-0000-00004E070000}"/>
    <cellStyle name="Currency 80 4" xfId="946" xr:uid="{00000000-0005-0000-0000-00004F070000}"/>
    <cellStyle name="Currency 80 4 2" xfId="1687" xr:uid="{00000000-0005-0000-0000-000050070000}"/>
    <cellStyle name="Currency 80 5" xfId="1193" xr:uid="{00000000-0005-0000-0000-000051070000}"/>
    <cellStyle name="Currency 80 6" xfId="1986" xr:uid="{00000000-0005-0000-0000-000052070000}"/>
    <cellStyle name="Currency 80 7" xfId="2237" xr:uid="{00000000-0005-0000-0000-000053070000}"/>
    <cellStyle name="Currency 81" xfId="235" xr:uid="{00000000-0005-0000-0000-000054070000}"/>
    <cellStyle name="Currency 81 2" xfId="523" xr:uid="{00000000-0005-0000-0000-000055070000}"/>
    <cellStyle name="Currency 81 2 2" xfId="820" xr:uid="{00000000-0005-0000-0000-000056070000}"/>
    <cellStyle name="Currency 81 2 2 2" xfId="1561" xr:uid="{00000000-0005-0000-0000-000057070000}"/>
    <cellStyle name="Currency 81 2 3" xfId="1067" xr:uid="{00000000-0005-0000-0000-000058070000}"/>
    <cellStyle name="Currency 81 2 3 2" xfId="1808" xr:uid="{00000000-0005-0000-0000-000059070000}"/>
    <cellStyle name="Currency 81 2 4" xfId="1314" xr:uid="{00000000-0005-0000-0000-00005A070000}"/>
    <cellStyle name="Currency 81 2 5" xfId="2107" xr:uid="{00000000-0005-0000-0000-00005B070000}"/>
    <cellStyle name="Currency 81 2 6" xfId="2358" xr:uid="{00000000-0005-0000-0000-00005C070000}"/>
    <cellStyle name="Currency 81 3" xfId="700" xr:uid="{00000000-0005-0000-0000-00005D070000}"/>
    <cellStyle name="Currency 81 3 2" xfId="1441" xr:uid="{00000000-0005-0000-0000-00005E070000}"/>
    <cellStyle name="Currency 81 4" xfId="947" xr:uid="{00000000-0005-0000-0000-00005F070000}"/>
    <cellStyle name="Currency 81 4 2" xfId="1688" xr:uid="{00000000-0005-0000-0000-000060070000}"/>
    <cellStyle name="Currency 81 5" xfId="1194" xr:uid="{00000000-0005-0000-0000-000061070000}"/>
    <cellStyle name="Currency 81 6" xfId="1987" xr:uid="{00000000-0005-0000-0000-000062070000}"/>
    <cellStyle name="Currency 81 7" xfId="2238" xr:uid="{00000000-0005-0000-0000-000063070000}"/>
    <cellStyle name="Currency 82" xfId="238" xr:uid="{00000000-0005-0000-0000-000064070000}"/>
    <cellStyle name="Currency 82 2" xfId="525" xr:uid="{00000000-0005-0000-0000-000065070000}"/>
    <cellStyle name="Currency 82 2 2" xfId="821" xr:uid="{00000000-0005-0000-0000-000066070000}"/>
    <cellStyle name="Currency 82 2 2 2" xfId="1562" xr:uid="{00000000-0005-0000-0000-000067070000}"/>
    <cellStyle name="Currency 82 2 3" xfId="1068" xr:uid="{00000000-0005-0000-0000-000068070000}"/>
    <cellStyle name="Currency 82 2 3 2" xfId="1809" xr:uid="{00000000-0005-0000-0000-000069070000}"/>
    <cellStyle name="Currency 82 2 4" xfId="1315" xr:uid="{00000000-0005-0000-0000-00006A070000}"/>
    <cellStyle name="Currency 82 2 5" xfId="2108" xr:uid="{00000000-0005-0000-0000-00006B070000}"/>
    <cellStyle name="Currency 82 2 6" xfId="2359" xr:uid="{00000000-0005-0000-0000-00006C070000}"/>
    <cellStyle name="Currency 82 3" xfId="701" xr:uid="{00000000-0005-0000-0000-00006D070000}"/>
    <cellStyle name="Currency 82 3 2" xfId="1442" xr:uid="{00000000-0005-0000-0000-00006E070000}"/>
    <cellStyle name="Currency 82 4" xfId="948" xr:uid="{00000000-0005-0000-0000-00006F070000}"/>
    <cellStyle name="Currency 82 4 2" xfId="1689" xr:uid="{00000000-0005-0000-0000-000070070000}"/>
    <cellStyle name="Currency 82 5" xfId="1195" xr:uid="{00000000-0005-0000-0000-000071070000}"/>
    <cellStyle name="Currency 82 6" xfId="1988" xr:uid="{00000000-0005-0000-0000-000072070000}"/>
    <cellStyle name="Currency 82 7" xfId="2239" xr:uid="{00000000-0005-0000-0000-000073070000}"/>
    <cellStyle name="Currency 83" xfId="241" xr:uid="{00000000-0005-0000-0000-000074070000}"/>
    <cellStyle name="Currency 83 2" xfId="527" xr:uid="{00000000-0005-0000-0000-000075070000}"/>
    <cellStyle name="Currency 83 2 2" xfId="822" xr:uid="{00000000-0005-0000-0000-000076070000}"/>
    <cellStyle name="Currency 83 2 2 2" xfId="1563" xr:uid="{00000000-0005-0000-0000-000077070000}"/>
    <cellStyle name="Currency 83 2 3" xfId="1069" xr:uid="{00000000-0005-0000-0000-000078070000}"/>
    <cellStyle name="Currency 83 2 3 2" xfId="1810" xr:uid="{00000000-0005-0000-0000-000079070000}"/>
    <cellStyle name="Currency 83 2 4" xfId="1316" xr:uid="{00000000-0005-0000-0000-00007A070000}"/>
    <cellStyle name="Currency 83 2 5" xfId="2109" xr:uid="{00000000-0005-0000-0000-00007B070000}"/>
    <cellStyle name="Currency 83 2 6" xfId="2360" xr:uid="{00000000-0005-0000-0000-00007C070000}"/>
    <cellStyle name="Currency 83 3" xfId="702" xr:uid="{00000000-0005-0000-0000-00007D070000}"/>
    <cellStyle name="Currency 83 3 2" xfId="1443" xr:uid="{00000000-0005-0000-0000-00007E070000}"/>
    <cellStyle name="Currency 83 4" xfId="949" xr:uid="{00000000-0005-0000-0000-00007F070000}"/>
    <cellStyle name="Currency 83 4 2" xfId="1690" xr:uid="{00000000-0005-0000-0000-000080070000}"/>
    <cellStyle name="Currency 83 5" xfId="1196" xr:uid="{00000000-0005-0000-0000-000081070000}"/>
    <cellStyle name="Currency 83 6" xfId="1989" xr:uid="{00000000-0005-0000-0000-000082070000}"/>
    <cellStyle name="Currency 83 7" xfId="2240" xr:uid="{00000000-0005-0000-0000-000083070000}"/>
    <cellStyle name="Currency 84" xfId="244" xr:uid="{00000000-0005-0000-0000-000084070000}"/>
    <cellStyle name="Currency 84 2" xfId="529" xr:uid="{00000000-0005-0000-0000-000085070000}"/>
    <cellStyle name="Currency 84 2 2" xfId="823" xr:uid="{00000000-0005-0000-0000-000086070000}"/>
    <cellStyle name="Currency 84 2 2 2" xfId="1564" xr:uid="{00000000-0005-0000-0000-000087070000}"/>
    <cellStyle name="Currency 84 2 3" xfId="1070" xr:uid="{00000000-0005-0000-0000-000088070000}"/>
    <cellStyle name="Currency 84 2 3 2" xfId="1811" xr:uid="{00000000-0005-0000-0000-000089070000}"/>
    <cellStyle name="Currency 84 2 4" xfId="1317" xr:uid="{00000000-0005-0000-0000-00008A070000}"/>
    <cellStyle name="Currency 84 2 5" xfId="2110" xr:uid="{00000000-0005-0000-0000-00008B070000}"/>
    <cellStyle name="Currency 84 2 6" xfId="2361" xr:uid="{00000000-0005-0000-0000-00008C070000}"/>
    <cellStyle name="Currency 84 3" xfId="703" xr:uid="{00000000-0005-0000-0000-00008D070000}"/>
    <cellStyle name="Currency 84 3 2" xfId="1444" xr:uid="{00000000-0005-0000-0000-00008E070000}"/>
    <cellStyle name="Currency 84 4" xfId="950" xr:uid="{00000000-0005-0000-0000-00008F070000}"/>
    <cellStyle name="Currency 84 4 2" xfId="1691" xr:uid="{00000000-0005-0000-0000-000090070000}"/>
    <cellStyle name="Currency 84 5" xfId="1197" xr:uid="{00000000-0005-0000-0000-000091070000}"/>
    <cellStyle name="Currency 84 6" xfId="1990" xr:uid="{00000000-0005-0000-0000-000092070000}"/>
    <cellStyle name="Currency 84 7" xfId="2241" xr:uid="{00000000-0005-0000-0000-000093070000}"/>
    <cellStyle name="Currency 85" xfId="247" xr:uid="{00000000-0005-0000-0000-000094070000}"/>
    <cellStyle name="Currency 85 2" xfId="531" xr:uid="{00000000-0005-0000-0000-000095070000}"/>
    <cellStyle name="Currency 85 2 2" xfId="824" xr:uid="{00000000-0005-0000-0000-000096070000}"/>
    <cellStyle name="Currency 85 2 2 2" xfId="1565" xr:uid="{00000000-0005-0000-0000-000097070000}"/>
    <cellStyle name="Currency 85 2 3" xfId="1071" xr:uid="{00000000-0005-0000-0000-000098070000}"/>
    <cellStyle name="Currency 85 2 3 2" xfId="1812" xr:uid="{00000000-0005-0000-0000-000099070000}"/>
    <cellStyle name="Currency 85 2 4" xfId="1318" xr:uid="{00000000-0005-0000-0000-00009A070000}"/>
    <cellStyle name="Currency 85 2 5" xfId="2111" xr:uid="{00000000-0005-0000-0000-00009B070000}"/>
    <cellStyle name="Currency 85 2 6" xfId="2362" xr:uid="{00000000-0005-0000-0000-00009C070000}"/>
    <cellStyle name="Currency 85 3" xfId="704" xr:uid="{00000000-0005-0000-0000-00009D070000}"/>
    <cellStyle name="Currency 85 3 2" xfId="1445" xr:uid="{00000000-0005-0000-0000-00009E070000}"/>
    <cellStyle name="Currency 85 4" xfId="951" xr:uid="{00000000-0005-0000-0000-00009F070000}"/>
    <cellStyle name="Currency 85 4 2" xfId="1692" xr:uid="{00000000-0005-0000-0000-0000A0070000}"/>
    <cellStyle name="Currency 85 5" xfId="1198" xr:uid="{00000000-0005-0000-0000-0000A1070000}"/>
    <cellStyle name="Currency 85 6" xfId="1991" xr:uid="{00000000-0005-0000-0000-0000A2070000}"/>
    <cellStyle name="Currency 85 7" xfId="2242" xr:uid="{00000000-0005-0000-0000-0000A3070000}"/>
    <cellStyle name="Currency 86" xfId="250" xr:uid="{00000000-0005-0000-0000-0000A4070000}"/>
    <cellStyle name="Currency 86 2" xfId="533" xr:uid="{00000000-0005-0000-0000-0000A5070000}"/>
    <cellStyle name="Currency 86 2 2" xfId="825" xr:uid="{00000000-0005-0000-0000-0000A6070000}"/>
    <cellStyle name="Currency 86 2 2 2" xfId="1566" xr:uid="{00000000-0005-0000-0000-0000A7070000}"/>
    <cellStyle name="Currency 86 2 3" xfId="1072" xr:uid="{00000000-0005-0000-0000-0000A8070000}"/>
    <cellStyle name="Currency 86 2 3 2" xfId="1813" xr:uid="{00000000-0005-0000-0000-0000A9070000}"/>
    <cellStyle name="Currency 86 2 4" xfId="1319" xr:uid="{00000000-0005-0000-0000-0000AA070000}"/>
    <cellStyle name="Currency 86 2 5" xfId="2112" xr:uid="{00000000-0005-0000-0000-0000AB070000}"/>
    <cellStyle name="Currency 86 2 6" xfId="2363" xr:uid="{00000000-0005-0000-0000-0000AC070000}"/>
    <cellStyle name="Currency 86 3" xfId="705" xr:uid="{00000000-0005-0000-0000-0000AD070000}"/>
    <cellStyle name="Currency 86 3 2" xfId="1446" xr:uid="{00000000-0005-0000-0000-0000AE070000}"/>
    <cellStyle name="Currency 86 4" xfId="952" xr:uid="{00000000-0005-0000-0000-0000AF070000}"/>
    <cellStyle name="Currency 86 4 2" xfId="1693" xr:uid="{00000000-0005-0000-0000-0000B0070000}"/>
    <cellStyle name="Currency 86 5" xfId="1199" xr:uid="{00000000-0005-0000-0000-0000B1070000}"/>
    <cellStyle name="Currency 86 6" xfId="1992" xr:uid="{00000000-0005-0000-0000-0000B2070000}"/>
    <cellStyle name="Currency 86 7" xfId="2243" xr:uid="{00000000-0005-0000-0000-0000B3070000}"/>
    <cellStyle name="Currency 87" xfId="253" xr:uid="{00000000-0005-0000-0000-0000B4070000}"/>
    <cellStyle name="Currency 87 2" xfId="535" xr:uid="{00000000-0005-0000-0000-0000B5070000}"/>
    <cellStyle name="Currency 87 2 2" xfId="826" xr:uid="{00000000-0005-0000-0000-0000B6070000}"/>
    <cellStyle name="Currency 87 2 2 2" xfId="1567" xr:uid="{00000000-0005-0000-0000-0000B7070000}"/>
    <cellStyle name="Currency 87 2 3" xfId="1073" xr:uid="{00000000-0005-0000-0000-0000B8070000}"/>
    <cellStyle name="Currency 87 2 3 2" xfId="1814" xr:uid="{00000000-0005-0000-0000-0000B9070000}"/>
    <cellStyle name="Currency 87 2 4" xfId="1320" xr:uid="{00000000-0005-0000-0000-0000BA070000}"/>
    <cellStyle name="Currency 87 2 5" xfId="2113" xr:uid="{00000000-0005-0000-0000-0000BB070000}"/>
    <cellStyle name="Currency 87 2 6" xfId="2364" xr:uid="{00000000-0005-0000-0000-0000BC070000}"/>
    <cellStyle name="Currency 87 3" xfId="706" xr:uid="{00000000-0005-0000-0000-0000BD070000}"/>
    <cellStyle name="Currency 87 3 2" xfId="1447" xr:uid="{00000000-0005-0000-0000-0000BE070000}"/>
    <cellStyle name="Currency 87 4" xfId="953" xr:uid="{00000000-0005-0000-0000-0000BF070000}"/>
    <cellStyle name="Currency 87 4 2" xfId="1694" xr:uid="{00000000-0005-0000-0000-0000C0070000}"/>
    <cellStyle name="Currency 87 5" xfId="1200" xr:uid="{00000000-0005-0000-0000-0000C1070000}"/>
    <cellStyle name="Currency 87 6" xfId="1993" xr:uid="{00000000-0005-0000-0000-0000C2070000}"/>
    <cellStyle name="Currency 87 7" xfId="2244" xr:uid="{00000000-0005-0000-0000-0000C3070000}"/>
    <cellStyle name="Currency 88" xfId="256" xr:uid="{00000000-0005-0000-0000-0000C4070000}"/>
    <cellStyle name="Currency 88 2" xfId="537" xr:uid="{00000000-0005-0000-0000-0000C5070000}"/>
    <cellStyle name="Currency 88 2 2" xfId="827" xr:uid="{00000000-0005-0000-0000-0000C6070000}"/>
    <cellStyle name="Currency 88 2 2 2" xfId="1568" xr:uid="{00000000-0005-0000-0000-0000C7070000}"/>
    <cellStyle name="Currency 88 2 3" xfId="1074" xr:uid="{00000000-0005-0000-0000-0000C8070000}"/>
    <cellStyle name="Currency 88 2 3 2" xfId="1815" xr:uid="{00000000-0005-0000-0000-0000C9070000}"/>
    <cellStyle name="Currency 88 2 4" xfId="1321" xr:uid="{00000000-0005-0000-0000-0000CA070000}"/>
    <cellStyle name="Currency 88 2 5" xfId="2114" xr:uid="{00000000-0005-0000-0000-0000CB070000}"/>
    <cellStyle name="Currency 88 2 6" xfId="2365" xr:uid="{00000000-0005-0000-0000-0000CC070000}"/>
    <cellStyle name="Currency 88 3" xfId="707" xr:uid="{00000000-0005-0000-0000-0000CD070000}"/>
    <cellStyle name="Currency 88 3 2" xfId="1448" xr:uid="{00000000-0005-0000-0000-0000CE070000}"/>
    <cellStyle name="Currency 88 4" xfId="954" xr:uid="{00000000-0005-0000-0000-0000CF070000}"/>
    <cellStyle name="Currency 88 4 2" xfId="1695" xr:uid="{00000000-0005-0000-0000-0000D0070000}"/>
    <cellStyle name="Currency 88 5" xfId="1201" xr:uid="{00000000-0005-0000-0000-0000D1070000}"/>
    <cellStyle name="Currency 88 6" xfId="1994" xr:uid="{00000000-0005-0000-0000-0000D2070000}"/>
    <cellStyle name="Currency 88 7" xfId="2245" xr:uid="{00000000-0005-0000-0000-0000D3070000}"/>
    <cellStyle name="Currency 89" xfId="259" xr:uid="{00000000-0005-0000-0000-0000D4070000}"/>
    <cellStyle name="Currency 89 2" xfId="539" xr:uid="{00000000-0005-0000-0000-0000D5070000}"/>
    <cellStyle name="Currency 89 2 2" xfId="828" xr:uid="{00000000-0005-0000-0000-0000D6070000}"/>
    <cellStyle name="Currency 89 2 2 2" xfId="1569" xr:uid="{00000000-0005-0000-0000-0000D7070000}"/>
    <cellStyle name="Currency 89 2 3" xfId="1075" xr:uid="{00000000-0005-0000-0000-0000D8070000}"/>
    <cellStyle name="Currency 89 2 3 2" xfId="1816" xr:uid="{00000000-0005-0000-0000-0000D9070000}"/>
    <cellStyle name="Currency 89 2 4" xfId="1322" xr:uid="{00000000-0005-0000-0000-0000DA070000}"/>
    <cellStyle name="Currency 89 2 5" xfId="2115" xr:uid="{00000000-0005-0000-0000-0000DB070000}"/>
    <cellStyle name="Currency 89 2 6" xfId="2366" xr:uid="{00000000-0005-0000-0000-0000DC070000}"/>
    <cellStyle name="Currency 89 3" xfId="708" xr:uid="{00000000-0005-0000-0000-0000DD070000}"/>
    <cellStyle name="Currency 89 3 2" xfId="1449" xr:uid="{00000000-0005-0000-0000-0000DE070000}"/>
    <cellStyle name="Currency 89 4" xfId="955" xr:uid="{00000000-0005-0000-0000-0000DF070000}"/>
    <cellStyle name="Currency 89 4 2" xfId="1696" xr:uid="{00000000-0005-0000-0000-0000E0070000}"/>
    <cellStyle name="Currency 89 5" xfId="1202" xr:uid="{00000000-0005-0000-0000-0000E1070000}"/>
    <cellStyle name="Currency 89 6" xfId="1995" xr:uid="{00000000-0005-0000-0000-0000E2070000}"/>
    <cellStyle name="Currency 89 7" xfId="2246" xr:uid="{00000000-0005-0000-0000-0000E3070000}"/>
    <cellStyle name="Currency 9" xfId="22" xr:uid="{00000000-0005-0000-0000-0000E4070000}"/>
    <cellStyle name="Currency 9 2" xfId="382" xr:uid="{00000000-0005-0000-0000-0000E5070000}"/>
    <cellStyle name="Currency 9 2 2" xfId="751" xr:uid="{00000000-0005-0000-0000-0000E6070000}"/>
    <cellStyle name="Currency 9 2 2 2" xfId="1492" xr:uid="{00000000-0005-0000-0000-0000E7070000}"/>
    <cellStyle name="Currency 9 2 3" xfId="998" xr:uid="{00000000-0005-0000-0000-0000E8070000}"/>
    <cellStyle name="Currency 9 2 3 2" xfId="1739" xr:uid="{00000000-0005-0000-0000-0000E9070000}"/>
    <cellStyle name="Currency 9 2 4" xfId="1245" xr:uid="{00000000-0005-0000-0000-0000EA070000}"/>
    <cellStyle name="Currency 9 2 5" xfId="2038" xr:uid="{00000000-0005-0000-0000-0000EB070000}"/>
    <cellStyle name="Currency 9 2 6" xfId="2289" xr:uid="{00000000-0005-0000-0000-0000EC070000}"/>
    <cellStyle name="Currency 9 3" xfId="631" xr:uid="{00000000-0005-0000-0000-0000ED070000}"/>
    <cellStyle name="Currency 9 3 2" xfId="1372" xr:uid="{00000000-0005-0000-0000-0000EE070000}"/>
    <cellStyle name="Currency 9 4" xfId="878" xr:uid="{00000000-0005-0000-0000-0000EF070000}"/>
    <cellStyle name="Currency 9 4 2" xfId="1619" xr:uid="{00000000-0005-0000-0000-0000F0070000}"/>
    <cellStyle name="Currency 9 5" xfId="1125" xr:uid="{00000000-0005-0000-0000-0000F1070000}"/>
    <cellStyle name="Currency 9 6" xfId="1918" xr:uid="{00000000-0005-0000-0000-0000F2070000}"/>
    <cellStyle name="Currency 9 7" xfId="2169" xr:uid="{00000000-0005-0000-0000-0000F3070000}"/>
    <cellStyle name="Currency 90" xfId="262" xr:uid="{00000000-0005-0000-0000-0000F4070000}"/>
    <cellStyle name="Currency 90 2" xfId="542" xr:uid="{00000000-0005-0000-0000-0000F5070000}"/>
    <cellStyle name="Currency 90 2 2" xfId="829" xr:uid="{00000000-0005-0000-0000-0000F6070000}"/>
    <cellStyle name="Currency 90 2 2 2" xfId="1570" xr:uid="{00000000-0005-0000-0000-0000F7070000}"/>
    <cellStyle name="Currency 90 2 3" xfId="1076" xr:uid="{00000000-0005-0000-0000-0000F8070000}"/>
    <cellStyle name="Currency 90 2 3 2" xfId="1817" xr:uid="{00000000-0005-0000-0000-0000F9070000}"/>
    <cellStyle name="Currency 90 2 4" xfId="1323" xr:uid="{00000000-0005-0000-0000-0000FA070000}"/>
    <cellStyle name="Currency 90 2 5" xfId="2116" xr:uid="{00000000-0005-0000-0000-0000FB070000}"/>
    <cellStyle name="Currency 90 2 6" xfId="2367" xr:uid="{00000000-0005-0000-0000-0000FC070000}"/>
    <cellStyle name="Currency 90 3" xfId="709" xr:uid="{00000000-0005-0000-0000-0000FD070000}"/>
    <cellStyle name="Currency 90 3 2" xfId="1450" xr:uid="{00000000-0005-0000-0000-0000FE070000}"/>
    <cellStyle name="Currency 90 4" xfId="956" xr:uid="{00000000-0005-0000-0000-0000FF070000}"/>
    <cellStyle name="Currency 90 4 2" xfId="1697" xr:uid="{00000000-0005-0000-0000-000000080000}"/>
    <cellStyle name="Currency 90 5" xfId="1203" xr:uid="{00000000-0005-0000-0000-000001080000}"/>
    <cellStyle name="Currency 90 6" xfId="1996" xr:uid="{00000000-0005-0000-0000-000002080000}"/>
    <cellStyle name="Currency 90 7" xfId="2247" xr:uid="{00000000-0005-0000-0000-000003080000}"/>
    <cellStyle name="Currency 91" xfId="265" xr:uid="{00000000-0005-0000-0000-000004080000}"/>
    <cellStyle name="Currency 91 2" xfId="544" xr:uid="{00000000-0005-0000-0000-000005080000}"/>
    <cellStyle name="Currency 91 2 2" xfId="830" xr:uid="{00000000-0005-0000-0000-000006080000}"/>
    <cellStyle name="Currency 91 2 2 2" xfId="1571" xr:uid="{00000000-0005-0000-0000-000007080000}"/>
    <cellStyle name="Currency 91 2 3" xfId="1077" xr:uid="{00000000-0005-0000-0000-000008080000}"/>
    <cellStyle name="Currency 91 2 3 2" xfId="1818" xr:uid="{00000000-0005-0000-0000-000009080000}"/>
    <cellStyle name="Currency 91 2 4" xfId="1324" xr:uid="{00000000-0005-0000-0000-00000A080000}"/>
    <cellStyle name="Currency 91 2 5" xfId="2117" xr:uid="{00000000-0005-0000-0000-00000B080000}"/>
    <cellStyle name="Currency 91 2 6" xfId="2368" xr:uid="{00000000-0005-0000-0000-00000C080000}"/>
    <cellStyle name="Currency 91 3" xfId="710" xr:uid="{00000000-0005-0000-0000-00000D080000}"/>
    <cellStyle name="Currency 91 3 2" xfId="1451" xr:uid="{00000000-0005-0000-0000-00000E080000}"/>
    <cellStyle name="Currency 91 4" xfId="957" xr:uid="{00000000-0005-0000-0000-00000F080000}"/>
    <cellStyle name="Currency 91 4 2" xfId="1698" xr:uid="{00000000-0005-0000-0000-000010080000}"/>
    <cellStyle name="Currency 91 5" xfId="1204" xr:uid="{00000000-0005-0000-0000-000011080000}"/>
    <cellStyle name="Currency 91 6" xfId="1997" xr:uid="{00000000-0005-0000-0000-000012080000}"/>
    <cellStyle name="Currency 91 7" xfId="2248" xr:uid="{00000000-0005-0000-0000-000013080000}"/>
    <cellStyle name="Currency 92" xfId="268" xr:uid="{00000000-0005-0000-0000-000014080000}"/>
    <cellStyle name="Currency 92 2" xfId="546" xr:uid="{00000000-0005-0000-0000-000015080000}"/>
    <cellStyle name="Currency 92 2 2" xfId="831" xr:uid="{00000000-0005-0000-0000-000016080000}"/>
    <cellStyle name="Currency 92 2 2 2" xfId="1572" xr:uid="{00000000-0005-0000-0000-000017080000}"/>
    <cellStyle name="Currency 92 2 3" xfId="1078" xr:uid="{00000000-0005-0000-0000-000018080000}"/>
    <cellStyle name="Currency 92 2 3 2" xfId="1819" xr:uid="{00000000-0005-0000-0000-000019080000}"/>
    <cellStyle name="Currency 92 2 4" xfId="1325" xr:uid="{00000000-0005-0000-0000-00001A080000}"/>
    <cellStyle name="Currency 92 2 5" xfId="2118" xr:uid="{00000000-0005-0000-0000-00001B080000}"/>
    <cellStyle name="Currency 92 2 6" xfId="2369" xr:uid="{00000000-0005-0000-0000-00001C080000}"/>
    <cellStyle name="Currency 92 3" xfId="711" xr:uid="{00000000-0005-0000-0000-00001D080000}"/>
    <cellStyle name="Currency 92 3 2" xfId="1452" xr:uid="{00000000-0005-0000-0000-00001E080000}"/>
    <cellStyle name="Currency 92 4" xfId="958" xr:uid="{00000000-0005-0000-0000-00001F080000}"/>
    <cellStyle name="Currency 92 4 2" xfId="1699" xr:uid="{00000000-0005-0000-0000-000020080000}"/>
    <cellStyle name="Currency 92 5" xfId="1205" xr:uid="{00000000-0005-0000-0000-000021080000}"/>
    <cellStyle name="Currency 92 6" xfId="1998" xr:uid="{00000000-0005-0000-0000-000022080000}"/>
    <cellStyle name="Currency 92 7" xfId="2249" xr:uid="{00000000-0005-0000-0000-000023080000}"/>
    <cellStyle name="Currency 93" xfId="271" xr:uid="{00000000-0005-0000-0000-000024080000}"/>
    <cellStyle name="Currency 93 2" xfId="548" xr:uid="{00000000-0005-0000-0000-000025080000}"/>
    <cellStyle name="Currency 93 2 2" xfId="832" xr:uid="{00000000-0005-0000-0000-000026080000}"/>
    <cellStyle name="Currency 93 2 2 2" xfId="1573" xr:uid="{00000000-0005-0000-0000-000027080000}"/>
    <cellStyle name="Currency 93 2 3" xfId="1079" xr:uid="{00000000-0005-0000-0000-000028080000}"/>
    <cellStyle name="Currency 93 2 3 2" xfId="1820" xr:uid="{00000000-0005-0000-0000-000029080000}"/>
    <cellStyle name="Currency 93 2 4" xfId="1326" xr:uid="{00000000-0005-0000-0000-00002A080000}"/>
    <cellStyle name="Currency 93 2 5" xfId="2119" xr:uid="{00000000-0005-0000-0000-00002B080000}"/>
    <cellStyle name="Currency 93 2 6" xfId="2370" xr:uid="{00000000-0005-0000-0000-00002C080000}"/>
    <cellStyle name="Currency 93 3" xfId="712" xr:uid="{00000000-0005-0000-0000-00002D080000}"/>
    <cellStyle name="Currency 93 3 2" xfId="1453" xr:uid="{00000000-0005-0000-0000-00002E080000}"/>
    <cellStyle name="Currency 93 4" xfId="959" xr:uid="{00000000-0005-0000-0000-00002F080000}"/>
    <cellStyle name="Currency 93 4 2" xfId="1700" xr:uid="{00000000-0005-0000-0000-000030080000}"/>
    <cellStyle name="Currency 93 5" xfId="1206" xr:uid="{00000000-0005-0000-0000-000031080000}"/>
    <cellStyle name="Currency 93 6" xfId="1999" xr:uid="{00000000-0005-0000-0000-000032080000}"/>
    <cellStyle name="Currency 93 7" xfId="2250" xr:uid="{00000000-0005-0000-0000-000033080000}"/>
    <cellStyle name="Currency 94" xfId="274" xr:uid="{00000000-0005-0000-0000-000034080000}"/>
    <cellStyle name="Currency 94 2" xfId="550" xr:uid="{00000000-0005-0000-0000-000035080000}"/>
    <cellStyle name="Currency 94 2 2" xfId="833" xr:uid="{00000000-0005-0000-0000-000036080000}"/>
    <cellStyle name="Currency 94 2 2 2" xfId="1574" xr:uid="{00000000-0005-0000-0000-000037080000}"/>
    <cellStyle name="Currency 94 2 3" xfId="1080" xr:uid="{00000000-0005-0000-0000-000038080000}"/>
    <cellStyle name="Currency 94 2 3 2" xfId="1821" xr:uid="{00000000-0005-0000-0000-000039080000}"/>
    <cellStyle name="Currency 94 2 4" xfId="1327" xr:uid="{00000000-0005-0000-0000-00003A080000}"/>
    <cellStyle name="Currency 94 2 5" xfId="2120" xr:uid="{00000000-0005-0000-0000-00003B080000}"/>
    <cellStyle name="Currency 94 2 6" xfId="2371" xr:uid="{00000000-0005-0000-0000-00003C080000}"/>
    <cellStyle name="Currency 94 3" xfId="713" xr:uid="{00000000-0005-0000-0000-00003D080000}"/>
    <cellStyle name="Currency 94 3 2" xfId="1454" xr:uid="{00000000-0005-0000-0000-00003E080000}"/>
    <cellStyle name="Currency 94 4" xfId="960" xr:uid="{00000000-0005-0000-0000-00003F080000}"/>
    <cellStyle name="Currency 94 4 2" xfId="1701" xr:uid="{00000000-0005-0000-0000-000040080000}"/>
    <cellStyle name="Currency 94 5" xfId="1207" xr:uid="{00000000-0005-0000-0000-000041080000}"/>
    <cellStyle name="Currency 94 6" xfId="2000" xr:uid="{00000000-0005-0000-0000-000042080000}"/>
    <cellStyle name="Currency 94 7" xfId="2251" xr:uid="{00000000-0005-0000-0000-000043080000}"/>
    <cellStyle name="Currency 95" xfId="277" xr:uid="{00000000-0005-0000-0000-000044080000}"/>
    <cellStyle name="Currency 95 2" xfId="552" xr:uid="{00000000-0005-0000-0000-000045080000}"/>
    <cellStyle name="Currency 95 2 2" xfId="834" xr:uid="{00000000-0005-0000-0000-000046080000}"/>
    <cellStyle name="Currency 95 2 2 2" xfId="1575" xr:uid="{00000000-0005-0000-0000-000047080000}"/>
    <cellStyle name="Currency 95 2 3" xfId="1081" xr:uid="{00000000-0005-0000-0000-000048080000}"/>
    <cellStyle name="Currency 95 2 3 2" xfId="1822" xr:uid="{00000000-0005-0000-0000-000049080000}"/>
    <cellStyle name="Currency 95 2 4" xfId="1328" xr:uid="{00000000-0005-0000-0000-00004A080000}"/>
    <cellStyle name="Currency 95 2 5" xfId="2121" xr:uid="{00000000-0005-0000-0000-00004B080000}"/>
    <cellStyle name="Currency 95 2 6" xfId="2372" xr:uid="{00000000-0005-0000-0000-00004C080000}"/>
    <cellStyle name="Currency 95 3" xfId="714" xr:uid="{00000000-0005-0000-0000-00004D080000}"/>
    <cellStyle name="Currency 95 3 2" xfId="1455" xr:uid="{00000000-0005-0000-0000-00004E080000}"/>
    <cellStyle name="Currency 95 4" xfId="961" xr:uid="{00000000-0005-0000-0000-00004F080000}"/>
    <cellStyle name="Currency 95 4 2" xfId="1702" xr:uid="{00000000-0005-0000-0000-000050080000}"/>
    <cellStyle name="Currency 95 5" xfId="1208" xr:uid="{00000000-0005-0000-0000-000051080000}"/>
    <cellStyle name="Currency 95 6" xfId="2001" xr:uid="{00000000-0005-0000-0000-000052080000}"/>
    <cellStyle name="Currency 95 7" xfId="2252" xr:uid="{00000000-0005-0000-0000-000053080000}"/>
    <cellStyle name="Currency 96" xfId="280" xr:uid="{00000000-0005-0000-0000-000054080000}"/>
    <cellStyle name="Currency 96 2" xfId="554" xr:uid="{00000000-0005-0000-0000-000055080000}"/>
    <cellStyle name="Currency 96 2 2" xfId="835" xr:uid="{00000000-0005-0000-0000-000056080000}"/>
    <cellStyle name="Currency 96 2 2 2" xfId="1576" xr:uid="{00000000-0005-0000-0000-000057080000}"/>
    <cellStyle name="Currency 96 2 3" xfId="1082" xr:uid="{00000000-0005-0000-0000-000058080000}"/>
    <cellStyle name="Currency 96 2 3 2" xfId="1823" xr:uid="{00000000-0005-0000-0000-000059080000}"/>
    <cellStyle name="Currency 96 2 4" xfId="1329" xr:uid="{00000000-0005-0000-0000-00005A080000}"/>
    <cellStyle name="Currency 96 2 5" xfId="2122" xr:uid="{00000000-0005-0000-0000-00005B080000}"/>
    <cellStyle name="Currency 96 2 6" xfId="2373" xr:uid="{00000000-0005-0000-0000-00005C080000}"/>
    <cellStyle name="Currency 96 3" xfId="715" xr:uid="{00000000-0005-0000-0000-00005D080000}"/>
    <cellStyle name="Currency 96 3 2" xfId="1456" xr:uid="{00000000-0005-0000-0000-00005E080000}"/>
    <cellStyle name="Currency 96 4" xfId="962" xr:uid="{00000000-0005-0000-0000-00005F080000}"/>
    <cellStyle name="Currency 96 4 2" xfId="1703" xr:uid="{00000000-0005-0000-0000-000060080000}"/>
    <cellStyle name="Currency 96 5" xfId="1209" xr:uid="{00000000-0005-0000-0000-000061080000}"/>
    <cellStyle name="Currency 96 6" xfId="2002" xr:uid="{00000000-0005-0000-0000-000062080000}"/>
    <cellStyle name="Currency 96 7" xfId="2253" xr:uid="{00000000-0005-0000-0000-000063080000}"/>
    <cellStyle name="Currency 97" xfId="283" xr:uid="{00000000-0005-0000-0000-000064080000}"/>
    <cellStyle name="Currency 97 2" xfId="556" xr:uid="{00000000-0005-0000-0000-000065080000}"/>
    <cellStyle name="Currency 97 2 2" xfId="836" xr:uid="{00000000-0005-0000-0000-000066080000}"/>
    <cellStyle name="Currency 97 2 2 2" xfId="1577" xr:uid="{00000000-0005-0000-0000-000067080000}"/>
    <cellStyle name="Currency 97 2 3" xfId="1083" xr:uid="{00000000-0005-0000-0000-000068080000}"/>
    <cellStyle name="Currency 97 2 3 2" xfId="1824" xr:uid="{00000000-0005-0000-0000-000069080000}"/>
    <cellStyle name="Currency 97 2 4" xfId="1330" xr:uid="{00000000-0005-0000-0000-00006A080000}"/>
    <cellStyle name="Currency 97 2 5" xfId="2123" xr:uid="{00000000-0005-0000-0000-00006B080000}"/>
    <cellStyle name="Currency 97 2 6" xfId="2374" xr:uid="{00000000-0005-0000-0000-00006C080000}"/>
    <cellStyle name="Currency 97 3" xfId="716" xr:uid="{00000000-0005-0000-0000-00006D080000}"/>
    <cellStyle name="Currency 97 3 2" xfId="1457" xr:uid="{00000000-0005-0000-0000-00006E080000}"/>
    <cellStyle name="Currency 97 4" xfId="963" xr:uid="{00000000-0005-0000-0000-00006F080000}"/>
    <cellStyle name="Currency 97 4 2" xfId="1704" xr:uid="{00000000-0005-0000-0000-000070080000}"/>
    <cellStyle name="Currency 97 5" xfId="1210" xr:uid="{00000000-0005-0000-0000-000071080000}"/>
    <cellStyle name="Currency 97 6" xfId="2003" xr:uid="{00000000-0005-0000-0000-000072080000}"/>
    <cellStyle name="Currency 97 7" xfId="2254" xr:uid="{00000000-0005-0000-0000-000073080000}"/>
    <cellStyle name="Currency 98" xfId="286" xr:uid="{00000000-0005-0000-0000-000074080000}"/>
    <cellStyle name="Currency 98 2" xfId="558" xr:uid="{00000000-0005-0000-0000-000075080000}"/>
    <cellStyle name="Currency 98 2 2" xfId="837" xr:uid="{00000000-0005-0000-0000-000076080000}"/>
    <cellStyle name="Currency 98 2 2 2" xfId="1578" xr:uid="{00000000-0005-0000-0000-000077080000}"/>
    <cellStyle name="Currency 98 2 3" xfId="1084" xr:uid="{00000000-0005-0000-0000-000078080000}"/>
    <cellStyle name="Currency 98 2 3 2" xfId="1825" xr:uid="{00000000-0005-0000-0000-000079080000}"/>
    <cellStyle name="Currency 98 2 4" xfId="1331" xr:uid="{00000000-0005-0000-0000-00007A080000}"/>
    <cellStyle name="Currency 98 2 5" xfId="2124" xr:uid="{00000000-0005-0000-0000-00007B080000}"/>
    <cellStyle name="Currency 98 2 6" xfId="2375" xr:uid="{00000000-0005-0000-0000-00007C080000}"/>
    <cellStyle name="Currency 98 3" xfId="717" xr:uid="{00000000-0005-0000-0000-00007D080000}"/>
    <cellStyle name="Currency 98 3 2" xfId="1458" xr:uid="{00000000-0005-0000-0000-00007E080000}"/>
    <cellStyle name="Currency 98 4" xfId="964" xr:uid="{00000000-0005-0000-0000-00007F080000}"/>
    <cellStyle name="Currency 98 4 2" xfId="1705" xr:uid="{00000000-0005-0000-0000-000080080000}"/>
    <cellStyle name="Currency 98 5" xfId="1211" xr:uid="{00000000-0005-0000-0000-000081080000}"/>
    <cellStyle name="Currency 98 6" xfId="2004" xr:uid="{00000000-0005-0000-0000-000082080000}"/>
    <cellStyle name="Currency 98 7" xfId="2255" xr:uid="{00000000-0005-0000-0000-000083080000}"/>
    <cellStyle name="Currency 99" xfId="289" xr:uid="{00000000-0005-0000-0000-000084080000}"/>
    <cellStyle name="Currency 99 2" xfId="560" xr:uid="{00000000-0005-0000-0000-000085080000}"/>
    <cellStyle name="Currency 99 2 2" xfId="838" xr:uid="{00000000-0005-0000-0000-000086080000}"/>
    <cellStyle name="Currency 99 2 2 2" xfId="1579" xr:uid="{00000000-0005-0000-0000-000087080000}"/>
    <cellStyle name="Currency 99 2 3" xfId="1085" xr:uid="{00000000-0005-0000-0000-000088080000}"/>
    <cellStyle name="Currency 99 2 3 2" xfId="1826" xr:uid="{00000000-0005-0000-0000-000089080000}"/>
    <cellStyle name="Currency 99 2 4" xfId="1332" xr:uid="{00000000-0005-0000-0000-00008A080000}"/>
    <cellStyle name="Currency 99 2 5" xfId="2125" xr:uid="{00000000-0005-0000-0000-00008B080000}"/>
    <cellStyle name="Currency 99 2 6" xfId="2376" xr:uid="{00000000-0005-0000-0000-00008C080000}"/>
    <cellStyle name="Currency 99 3" xfId="718" xr:uid="{00000000-0005-0000-0000-00008D080000}"/>
    <cellStyle name="Currency 99 3 2" xfId="1459" xr:uid="{00000000-0005-0000-0000-00008E080000}"/>
    <cellStyle name="Currency 99 4" xfId="965" xr:uid="{00000000-0005-0000-0000-00008F080000}"/>
    <cellStyle name="Currency 99 4 2" xfId="1706" xr:uid="{00000000-0005-0000-0000-000090080000}"/>
    <cellStyle name="Currency 99 5" xfId="1212" xr:uid="{00000000-0005-0000-0000-000091080000}"/>
    <cellStyle name="Currency 99 6" xfId="2005" xr:uid="{00000000-0005-0000-0000-000092080000}"/>
    <cellStyle name="Currency 99 7" xfId="2256" xr:uid="{00000000-0005-0000-0000-000093080000}"/>
    <cellStyle name="Encabezado 4 2" xfId="1889" xr:uid="{00000000-0005-0000-0000-000094080000}"/>
    <cellStyle name="Énfasis1 2" xfId="1890" xr:uid="{00000000-0005-0000-0000-000095080000}"/>
    <cellStyle name="Énfasis2 2" xfId="1891" xr:uid="{00000000-0005-0000-0000-000096080000}"/>
    <cellStyle name="Énfasis3 2" xfId="1892" xr:uid="{00000000-0005-0000-0000-000097080000}"/>
    <cellStyle name="Énfasis4 2" xfId="1893" xr:uid="{00000000-0005-0000-0000-000098080000}"/>
    <cellStyle name="Énfasis5 2" xfId="1894" xr:uid="{00000000-0005-0000-0000-000099080000}"/>
    <cellStyle name="Énfasis6 2" xfId="1895" xr:uid="{00000000-0005-0000-0000-00009A080000}"/>
    <cellStyle name="Entrada 2" xfId="1896" xr:uid="{00000000-0005-0000-0000-00009B080000}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31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39" builtinId="9" hidden="1"/>
    <cellStyle name="Followed Hyperlink" xfId="2441" builtinId="9" hidden="1"/>
    <cellStyle name="Followed Hyperlink" xfId="2437" builtinId="9" hidden="1"/>
    <cellStyle name="Followed Hyperlink" xfId="2435" builtinId="9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32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38" builtinId="8" hidden="1"/>
    <cellStyle name="Hyperlink" xfId="2440" builtinId="8" hidden="1"/>
    <cellStyle name="Hyperlink" xfId="2436" builtinId="8" hidden="1"/>
    <cellStyle name="Hyperlink" xfId="2434" builtinId="8" hidden="1"/>
    <cellStyle name="Incorrecto 2" xfId="1897" xr:uid="{00000000-0005-0000-0000-00008E090000}"/>
    <cellStyle name="Millares 2" xfId="363" xr:uid="{00000000-0005-0000-0000-000090090000}"/>
    <cellStyle name="Millares 2 2" xfId="613" xr:uid="{00000000-0005-0000-0000-000091090000}"/>
    <cellStyle name="Millares 2 3" xfId="1898" xr:uid="{00000000-0005-0000-0000-000092090000}"/>
    <cellStyle name="Millares 2 4" xfId="2429" xr:uid="{00000000-0005-0000-0000-000093090000}"/>
    <cellStyle name="Moneda 2" xfId="1899" xr:uid="{00000000-0005-0000-0000-000095090000}"/>
    <cellStyle name="Moneda 2 2" xfId="2430" xr:uid="{00000000-0005-0000-0000-000096090000}"/>
    <cellStyle name="Normal" xfId="0" builtinId="0"/>
    <cellStyle name="Normal 10" xfId="1900" xr:uid="{00000000-0005-0000-0000-000098090000}"/>
    <cellStyle name="Normal 11" xfId="1863" xr:uid="{00000000-0005-0000-0000-000099090000}"/>
    <cellStyle name="Normal 11 2" xfId="2162" xr:uid="{00000000-0005-0000-0000-00009A090000}"/>
    <cellStyle name="Normal 11 3" xfId="2413" xr:uid="{00000000-0005-0000-0000-00009B090000}"/>
    <cellStyle name="Normal 12" xfId="2414" xr:uid="{00000000-0005-0000-0000-00009C090000}"/>
    <cellStyle name="Normal 2" xfId="360" xr:uid="{00000000-0005-0000-0000-00009D090000}"/>
    <cellStyle name="Normal 2 10" xfId="27" xr:uid="{00000000-0005-0000-0000-00009E090000}"/>
    <cellStyle name="Normal 2 100" xfId="294" xr:uid="{00000000-0005-0000-0000-00009F090000}"/>
    <cellStyle name="Normal 2 101" xfId="297" xr:uid="{00000000-0005-0000-0000-0000A0090000}"/>
    <cellStyle name="Normal 2 102" xfId="300" xr:uid="{00000000-0005-0000-0000-0000A1090000}"/>
    <cellStyle name="Normal 2 103" xfId="303" xr:uid="{00000000-0005-0000-0000-0000A2090000}"/>
    <cellStyle name="Normal 2 104" xfId="306" xr:uid="{00000000-0005-0000-0000-0000A3090000}"/>
    <cellStyle name="Normal 2 105" xfId="309" xr:uid="{00000000-0005-0000-0000-0000A4090000}"/>
    <cellStyle name="Normal 2 106" xfId="312" xr:uid="{00000000-0005-0000-0000-0000A5090000}"/>
    <cellStyle name="Normal 2 107" xfId="315" xr:uid="{00000000-0005-0000-0000-0000A6090000}"/>
    <cellStyle name="Normal 2 108" xfId="318" xr:uid="{00000000-0005-0000-0000-0000A7090000}"/>
    <cellStyle name="Normal 2 109" xfId="321" xr:uid="{00000000-0005-0000-0000-0000A8090000}"/>
    <cellStyle name="Normal 2 11" xfId="30" xr:uid="{00000000-0005-0000-0000-0000A9090000}"/>
    <cellStyle name="Normal 2 110" xfId="324" xr:uid="{00000000-0005-0000-0000-0000AA090000}"/>
    <cellStyle name="Normal 2 111" xfId="327" xr:uid="{00000000-0005-0000-0000-0000AB090000}"/>
    <cellStyle name="Normal 2 112" xfId="330" xr:uid="{00000000-0005-0000-0000-0000AC090000}"/>
    <cellStyle name="Normal 2 113" xfId="333" xr:uid="{00000000-0005-0000-0000-0000AD090000}"/>
    <cellStyle name="Normal 2 114" xfId="336" xr:uid="{00000000-0005-0000-0000-0000AE090000}"/>
    <cellStyle name="Normal 2 115" xfId="339" xr:uid="{00000000-0005-0000-0000-0000AF090000}"/>
    <cellStyle name="Normal 2 116" xfId="342" xr:uid="{00000000-0005-0000-0000-0000B0090000}"/>
    <cellStyle name="Normal 2 117" xfId="345" xr:uid="{00000000-0005-0000-0000-0000B1090000}"/>
    <cellStyle name="Normal 2 118" xfId="348" xr:uid="{00000000-0005-0000-0000-0000B2090000}"/>
    <cellStyle name="Normal 2 119" xfId="351" xr:uid="{00000000-0005-0000-0000-0000B3090000}"/>
    <cellStyle name="Normal 2 12" xfId="33" xr:uid="{00000000-0005-0000-0000-0000B4090000}"/>
    <cellStyle name="Normal 2 120" xfId="354" xr:uid="{00000000-0005-0000-0000-0000B5090000}"/>
    <cellStyle name="Normal 2 121" xfId="610" xr:uid="{00000000-0005-0000-0000-0000B6090000}"/>
    <cellStyle name="Normal 2 122" xfId="624" xr:uid="{00000000-0005-0000-0000-0000B7090000}"/>
    <cellStyle name="Normal 2 13" xfId="36" xr:uid="{00000000-0005-0000-0000-0000B8090000}"/>
    <cellStyle name="Normal 2 14" xfId="39" xr:uid="{00000000-0005-0000-0000-0000B9090000}"/>
    <cellStyle name="Normal 2 15" xfId="42" xr:uid="{00000000-0005-0000-0000-0000BA090000}"/>
    <cellStyle name="Normal 2 16" xfId="45" xr:uid="{00000000-0005-0000-0000-0000BB090000}"/>
    <cellStyle name="Normal 2 17" xfId="48" xr:uid="{00000000-0005-0000-0000-0000BC090000}"/>
    <cellStyle name="Normal 2 18" xfId="51" xr:uid="{00000000-0005-0000-0000-0000BD090000}"/>
    <cellStyle name="Normal 2 19" xfId="54" xr:uid="{00000000-0005-0000-0000-0000BE090000}"/>
    <cellStyle name="Normal 2 2" xfId="3" xr:uid="{00000000-0005-0000-0000-0000BF090000}"/>
    <cellStyle name="Normal 2 2 2" xfId="1901" xr:uid="{00000000-0005-0000-0000-0000C0090000}"/>
    <cellStyle name="Normal 2 20" xfId="57" xr:uid="{00000000-0005-0000-0000-0000C1090000}"/>
    <cellStyle name="Normal 2 21" xfId="60" xr:uid="{00000000-0005-0000-0000-0000C2090000}"/>
    <cellStyle name="Normal 2 22" xfId="63" xr:uid="{00000000-0005-0000-0000-0000C3090000}"/>
    <cellStyle name="Normal 2 23" xfId="66" xr:uid="{00000000-0005-0000-0000-0000C4090000}"/>
    <cellStyle name="Normal 2 24" xfId="69" xr:uid="{00000000-0005-0000-0000-0000C5090000}"/>
    <cellStyle name="Normal 2 25" xfId="72" xr:uid="{00000000-0005-0000-0000-0000C6090000}"/>
    <cellStyle name="Normal 2 26" xfId="75" xr:uid="{00000000-0005-0000-0000-0000C7090000}"/>
    <cellStyle name="Normal 2 27" xfId="78" xr:uid="{00000000-0005-0000-0000-0000C8090000}"/>
    <cellStyle name="Normal 2 28" xfId="81" xr:uid="{00000000-0005-0000-0000-0000C9090000}"/>
    <cellStyle name="Normal 2 29" xfId="84" xr:uid="{00000000-0005-0000-0000-0000CA090000}"/>
    <cellStyle name="Normal 2 3" xfId="6" xr:uid="{00000000-0005-0000-0000-0000CB090000}"/>
    <cellStyle name="Normal 2 30" xfId="87" xr:uid="{00000000-0005-0000-0000-0000CC090000}"/>
    <cellStyle name="Normal 2 31" xfId="90" xr:uid="{00000000-0005-0000-0000-0000CD090000}"/>
    <cellStyle name="Normal 2 32" xfId="93" xr:uid="{00000000-0005-0000-0000-0000CE090000}"/>
    <cellStyle name="Normal 2 33" xfId="96" xr:uid="{00000000-0005-0000-0000-0000CF090000}"/>
    <cellStyle name="Normal 2 34" xfId="99" xr:uid="{00000000-0005-0000-0000-0000D0090000}"/>
    <cellStyle name="Normal 2 35" xfId="102" xr:uid="{00000000-0005-0000-0000-0000D1090000}"/>
    <cellStyle name="Normal 2 36" xfId="105" xr:uid="{00000000-0005-0000-0000-0000D2090000}"/>
    <cellStyle name="Normal 2 37" xfId="108" xr:uid="{00000000-0005-0000-0000-0000D3090000}"/>
    <cellStyle name="Normal 2 38" xfId="111" xr:uid="{00000000-0005-0000-0000-0000D4090000}"/>
    <cellStyle name="Normal 2 39" xfId="114" xr:uid="{00000000-0005-0000-0000-0000D5090000}"/>
    <cellStyle name="Normal 2 4" xfId="9" xr:uid="{00000000-0005-0000-0000-0000D6090000}"/>
    <cellStyle name="Normal 2 40" xfId="117" xr:uid="{00000000-0005-0000-0000-0000D7090000}"/>
    <cellStyle name="Normal 2 41" xfId="120" xr:uid="{00000000-0005-0000-0000-0000D8090000}"/>
    <cellStyle name="Normal 2 42" xfId="123" xr:uid="{00000000-0005-0000-0000-0000D9090000}"/>
    <cellStyle name="Normal 2 43" xfId="126" xr:uid="{00000000-0005-0000-0000-0000DA090000}"/>
    <cellStyle name="Normal 2 44" xfId="129" xr:uid="{00000000-0005-0000-0000-0000DB090000}"/>
    <cellStyle name="Normal 2 45" xfId="132" xr:uid="{00000000-0005-0000-0000-0000DC090000}"/>
    <cellStyle name="Normal 2 46" xfId="135" xr:uid="{00000000-0005-0000-0000-0000DD090000}"/>
    <cellStyle name="Normal 2 47" xfId="138" xr:uid="{00000000-0005-0000-0000-0000DE090000}"/>
    <cellStyle name="Normal 2 48" xfId="141" xr:uid="{00000000-0005-0000-0000-0000DF090000}"/>
    <cellStyle name="Normal 2 49" xfId="144" xr:uid="{00000000-0005-0000-0000-0000E0090000}"/>
    <cellStyle name="Normal 2 5" xfId="12" xr:uid="{00000000-0005-0000-0000-0000E1090000}"/>
    <cellStyle name="Normal 2 50" xfId="147" xr:uid="{00000000-0005-0000-0000-0000E2090000}"/>
    <cellStyle name="Normal 2 51" xfId="150" xr:uid="{00000000-0005-0000-0000-0000E3090000}"/>
    <cellStyle name="Normal 2 52" xfId="153" xr:uid="{00000000-0005-0000-0000-0000E4090000}"/>
    <cellStyle name="Normal 2 53" xfId="155" xr:uid="{00000000-0005-0000-0000-0000E5090000}"/>
    <cellStyle name="Normal 2 54" xfId="157" xr:uid="{00000000-0005-0000-0000-0000E6090000}"/>
    <cellStyle name="Normal 2 55" xfId="160" xr:uid="{00000000-0005-0000-0000-0000E7090000}"/>
    <cellStyle name="Normal 2 56" xfId="163" xr:uid="{00000000-0005-0000-0000-0000E8090000}"/>
    <cellStyle name="Normal 2 57" xfId="166" xr:uid="{00000000-0005-0000-0000-0000E9090000}"/>
    <cellStyle name="Normal 2 58" xfId="169" xr:uid="{00000000-0005-0000-0000-0000EA090000}"/>
    <cellStyle name="Normal 2 59" xfId="172" xr:uid="{00000000-0005-0000-0000-0000EB090000}"/>
    <cellStyle name="Normal 2 6" xfId="15" xr:uid="{00000000-0005-0000-0000-0000EC090000}"/>
    <cellStyle name="Normal 2 60" xfId="175" xr:uid="{00000000-0005-0000-0000-0000ED090000}"/>
    <cellStyle name="Normal 2 61" xfId="178" xr:uid="{00000000-0005-0000-0000-0000EE090000}"/>
    <cellStyle name="Normal 2 62" xfId="181" xr:uid="{00000000-0005-0000-0000-0000EF090000}"/>
    <cellStyle name="Normal 2 63" xfId="184" xr:uid="{00000000-0005-0000-0000-0000F0090000}"/>
    <cellStyle name="Normal 2 64" xfId="187" xr:uid="{00000000-0005-0000-0000-0000F1090000}"/>
    <cellStyle name="Normal 2 65" xfId="189" xr:uid="{00000000-0005-0000-0000-0000F2090000}"/>
    <cellStyle name="Normal 2 66" xfId="192" xr:uid="{00000000-0005-0000-0000-0000F3090000}"/>
    <cellStyle name="Normal 2 67" xfId="195" xr:uid="{00000000-0005-0000-0000-0000F4090000}"/>
    <cellStyle name="Normal 2 68" xfId="198" xr:uid="{00000000-0005-0000-0000-0000F5090000}"/>
    <cellStyle name="Normal 2 69" xfId="201" xr:uid="{00000000-0005-0000-0000-0000F6090000}"/>
    <cellStyle name="Normal 2 7" xfId="18" xr:uid="{00000000-0005-0000-0000-0000F7090000}"/>
    <cellStyle name="Normal 2 70" xfId="204" xr:uid="{00000000-0005-0000-0000-0000F8090000}"/>
    <cellStyle name="Normal 2 71" xfId="207" xr:uid="{00000000-0005-0000-0000-0000F9090000}"/>
    <cellStyle name="Normal 2 72" xfId="210" xr:uid="{00000000-0005-0000-0000-0000FA090000}"/>
    <cellStyle name="Normal 2 73" xfId="213" xr:uid="{00000000-0005-0000-0000-0000FB090000}"/>
    <cellStyle name="Normal 2 74" xfId="216" xr:uid="{00000000-0005-0000-0000-0000FC090000}"/>
    <cellStyle name="Normal 2 75" xfId="219" xr:uid="{00000000-0005-0000-0000-0000FD090000}"/>
    <cellStyle name="Normal 2 76" xfId="222" xr:uid="{00000000-0005-0000-0000-0000FE090000}"/>
    <cellStyle name="Normal 2 77" xfId="225" xr:uid="{00000000-0005-0000-0000-0000FF090000}"/>
    <cellStyle name="Normal 2 78" xfId="228" xr:uid="{00000000-0005-0000-0000-0000000A0000}"/>
    <cellStyle name="Normal 2 79" xfId="231" xr:uid="{00000000-0005-0000-0000-0000010A0000}"/>
    <cellStyle name="Normal 2 8" xfId="21" xr:uid="{00000000-0005-0000-0000-0000020A0000}"/>
    <cellStyle name="Normal 2 80" xfId="234" xr:uid="{00000000-0005-0000-0000-0000030A0000}"/>
    <cellStyle name="Normal 2 81" xfId="237" xr:uid="{00000000-0005-0000-0000-0000040A0000}"/>
    <cellStyle name="Normal 2 82" xfId="240" xr:uid="{00000000-0005-0000-0000-0000050A0000}"/>
    <cellStyle name="Normal 2 83" xfId="243" xr:uid="{00000000-0005-0000-0000-0000060A0000}"/>
    <cellStyle name="Normal 2 84" xfId="246" xr:uid="{00000000-0005-0000-0000-0000070A0000}"/>
    <cellStyle name="Normal 2 85" xfId="249" xr:uid="{00000000-0005-0000-0000-0000080A0000}"/>
    <cellStyle name="Normal 2 86" xfId="252" xr:uid="{00000000-0005-0000-0000-0000090A0000}"/>
    <cellStyle name="Normal 2 87" xfId="255" xr:uid="{00000000-0005-0000-0000-00000A0A0000}"/>
    <cellStyle name="Normal 2 88" xfId="258" xr:uid="{00000000-0005-0000-0000-00000B0A0000}"/>
    <cellStyle name="Normal 2 89" xfId="261" xr:uid="{00000000-0005-0000-0000-00000C0A0000}"/>
    <cellStyle name="Normal 2 9" xfId="24" xr:uid="{00000000-0005-0000-0000-00000D0A0000}"/>
    <cellStyle name="Normal 2 90" xfId="264" xr:uid="{00000000-0005-0000-0000-00000E0A0000}"/>
    <cellStyle name="Normal 2 91" xfId="267" xr:uid="{00000000-0005-0000-0000-00000F0A0000}"/>
    <cellStyle name="Normal 2 92" xfId="270" xr:uid="{00000000-0005-0000-0000-0000100A0000}"/>
    <cellStyle name="Normal 2 93" xfId="273" xr:uid="{00000000-0005-0000-0000-0000110A0000}"/>
    <cellStyle name="Normal 2 94" xfId="276" xr:uid="{00000000-0005-0000-0000-0000120A0000}"/>
    <cellStyle name="Normal 2 95" xfId="279" xr:uid="{00000000-0005-0000-0000-0000130A0000}"/>
    <cellStyle name="Normal 2 96" xfId="282" xr:uid="{00000000-0005-0000-0000-0000140A0000}"/>
    <cellStyle name="Normal 2 97" xfId="285" xr:uid="{00000000-0005-0000-0000-0000150A0000}"/>
    <cellStyle name="Normal 2 98" xfId="288" xr:uid="{00000000-0005-0000-0000-0000160A0000}"/>
    <cellStyle name="Normal 2 99" xfId="291" xr:uid="{00000000-0005-0000-0000-0000170A0000}"/>
    <cellStyle name="Normal 3" xfId="358" xr:uid="{00000000-0005-0000-0000-0000180A0000}"/>
    <cellStyle name="Normal 3 2" xfId="608" xr:uid="{00000000-0005-0000-0000-0000190A0000}"/>
    <cellStyle name="Normal 3 2 2" xfId="861" xr:uid="{00000000-0005-0000-0000-00001A0A0000}"/>
    <cellStyle name="Normal 3 2 2 2" xfId="1602" xr:uid="{00000000-0005-0000-0000-00001B0A0000}"/>
    <cellStyle name="Normal 3 2 3" xfId="1108" xr:uid="{00000000-0005-0000-0000-00001C0A0000}"/>
    <cellStyle name="Normal 3 2 3 2" xfId="1849" xr:uid="{00000000-0005-0000-0000-00001D0A0000}"/>
    <cellStyle name="Normal 3 2 4" xfId="1355" xr:uid="{00000000-0005-0000-0000-00001E0A0000}"/>
    <cellStyle name="Normal 3 2 5" xfId="2148" xr:uid="{00000000-0005-0000-0000-00001F0A0000}"/>
    <cellStyle name="Normal 3 2 6" xfId="2399" xr:uid="{00000000-0005-0000-0000-0000200A0000}"/>
    <cellStyle name="Normal 3 3" xfId="741" xr:uid="{00000000-0005-0000-0000-0000210A0000}"/>
    <cellStyle name="Normal 3 3 2" xfId="1482" xr:uid="{00000000-0005-0000-0000-0000220A0000}"/>
    <cellStyle name="Normal 3 4" xfId="988" xr:uid="{00000000-0005-0000-0000-0000230A0000}"/>
    <cellStyle name="Normal 3 4 2" xfId="1729" xr:uid="{00000000-0005-0000-0000-0000240A0000}"/>
    <cellStyle name="Normal 3 5" xfId="1235" xr:uid="{00000000-0005-0000-0000-0000250A0000}"/>
    <cellStyle name="Normal 3 6" xfId="2028" xr:uid="{00000000-0005-0000-0000-0000260A0000}"/>
    <cellStyle name="Normal 3 7" xfId="2279" xr:uid="{00000000-0005-0000-0000-0000270A0000}"/>
    <cellStyle name="Normal 4" xfId="367" xr:uid="{00000000-0005-0000-0000-0000280A0000}"/>
    <cellStyle name="Normal 4 2" xfId="541" xr:uid="{00000000-0005-0000-0000-0000290A0000}"/>
    <cellStyle name="Normal 5" xfId="366" xr:uid="{00000000-0005-0000-0000-00002A0A0000}"/>
    <cellStyle name="Normal 5 2" xfId="744" xr:uid="{00000000-0005-0000-0000-00002B0A0000}"/>
    <cellStyle name="Normal 5 2 2" xfId="1485" xr:uid="{00000000-0005-0000-0000-00002C0A0000}"/>
    <cellStyle name="Normal 5 3" xfId="991" xr:uid="{00000000-0005-0000-0000-00002D0A0000}"/>
    <cellStyle name="Normal 5 3 2" xfId="1732" xr:uid="{00000000-0005-0000-0000-00002E0A0000}"/>
    <cellStyle name="Normal 5 4" xfId="1238" xr:uid="{00000000-0005-0000-0000-00002F0A0000}"/>
    <cellStyle name="Normal 5 5" xfId="2031" xr:uid="{00000000-0005-0000-0000-0000300A0000}"/>
    <cellStyle name="Normal 5 6" xfId="2282" xr:uid="{00000000-0005-0000-0000-0000310A0000}"/>
    <cellStyle name="Normal 6" xfId="617" xr:uid="{00000000-0005-0000-0000-0000320A0000}"/>
    <cellStyle name="Normal 6 2" xfId="865" xr:uid="{00000000-0005-0000-0000-0000330A0000}"/>
    <cellStyle name="Normal 6 2 2" xfId="1606" xr:uid="{00000000-0005-0000-0000-0000340A0000}"/>
    <cellStyle name="Normal 6 3" xfId="1112" xr:uid="{00000000-0005-0000-0000-0000350A0000}"/>
    <cellStyle name="Normal 6 3 2" xfId="1853" xr:uid="{00000000-0005-0000-0000-0000360A0000}"/>
    <cellStyle name="Normal 6 4" xfId="1359" xr:uid="{00000000-0005-0000-0000-0000370A0000}"/>
    <cellStyle name="Normal 6 5" xfId="2152" xr:uid="{00000000-0005-0000-0000-0000380A0000}"/>
    <cellStyle name="Normal 6 6" xfId="2403" xr:uid="{00000000-0005-0000-0000-0000390A0000}"/>
    <cellStyle name="Normal 7" xfId="620" xr:uid="{00000000-0005-0000-0000-00003A0A0000}"/>
    <cellStyle name="Normal 7 2" xfId="868" xr:uid="{00000000-0005-0000-0000-00003B0A0000}"/>
    <cellStyle name="Normal 7 2 2" xfId="1609" xr:uid="{00000000-0005-0000-0000-00003C0A0000}"/>
    <cellStyle name="Normal 7 3" xfId="1115" xr:uid="{00000000-0005-0000-0000-00003D0A0000}"/>
    <cellStyle name="Normal 7 3 2" xfId="1856" xr:uid="{00000000-0005-0000-0000-00003E0A0000}"/>
    <cellStyle name="Normal 7 4" xfId="1362" xr:uid="{00000000-0005-0000-0000-00003F0A0000}"/>
    <cellStyle name="Normal 7 5" xfId="2155" xr:uid="{00000000-0005-0000-0000-0000400A0000}"/>
    <cellStyle name="Normal 7 6" xfId="2406" xr:uid="{00000000-0005-0000-0000-0000410A0000}"/>
    <cellStyle name="Normal 8" xfId="623" xr:uid="{00000000-0005-0000-0000-0000420A0000}"/>
    <cellStyle name="Normal 8 2" xfId="871" xr:uid="{00000000-0005-0000-0000-0000430A0000}"/>
    <cellStyle name="Normal 8 2 2" xfId="1612" xr:uid="{00000000-0005-0000-0000-0000440A0000}"/>
    <cellStyle name="Normal 8 3" xfId="1118" xr:uid="{00000000-0005-0000-0000-0000450A0000}"/>
    <cellStyle name="Normal 8 3 2" xfId="1859" xr:uid="{00000000-0005-0000-0000-0000460A0000}"/>
    <cellStyle name="Normal 8 4" xfId="1365" xr:uid="{00000000-0005-0000-0000-0000470A0000}"/>
    <cellStyle name="Normal 8 5" xfId="2158" xr:uid="{00000000-0005-0000-0000-0000480A0000}"/>
    <cellStyle name="Normal 8 6" xfId="2409" xr:uid="{00000000-0005-0000-0000-0000490A0000}"/>
    <cellStyle name="Normal 9" xfId="1860" xr:uid="{00000000-0005-0000-0000-00004A0A0000}"/>
    <cellStyle name="Normal 9 2" xfId="2159" xr:uid="{00000000-0005-0000-0000-00004B0A0000}"/>
    <cellStyle name="Normal 9 3" xfId="2410" xr:uid="{00000000-0005-0000-0000-00004C0A0000}"/>
    <cellStyle name="Notas 2" xfId="1902" xr:uid="{00000000-0005-0000-0000-00004D0A0000}"/>
    <cellStyle name="Notas 2 2" xfId="2431" xr:uid="{00000000-0005-0000-0000-00004E0A0000}"/>
    <cellStyle name="Percent" xfId="2676" builtinId="5"/>
    <cellStyle name="Percent 2" xfId="364" xr:uid="{00000000-0005-0000-0000-00004F0A0000}"/>
    <cellStyle name="Percent 2 2" xfId="614" xr:uid="{00000000-0005-0000-0000-0000500A0000}"/>
    <cellStyle name="Percent 3" xfId="365" xr:uid="{00000000-0005-0000-0000-0000510A0000}"/>
    <cellStyle name="Percent 3 2" xfId="615" xr:uid="{00000000-0005-0000-0000-0000520A0000}"/>
    <cellStyle name="Percent 3 2 2" xfId="863" xr:uid="{00000000-0005-0000-0000-0000530A0000}"/>
    <cellStyle name="Percent 3 2 2 2" xfId="1604" xr:uid="{00000000-0005-0000-0000-0000540A0000}"/>
    <cellStyle name="Percent 3 2 3" xfId="1110" xr:uid="{00000000-0005-0000-0000-0000550A0000}"/>
    <cellStyle name="Percent 3 2 3 2" xfId="1851" xr:uid="{00000000-0005-0000-0000-0000560A0000}"/>
    <cellStyle name="Percent 3 2 4" xfId="1357" xr:uid="{00000000-0005-0000-0000-0000570A0000}"/>
    <cellStyle name="Percent 3 2 5" xfId="2150" xr:uid="{00000000-0005-0000-0000-0000580A0000}"/>
    <cellStyle name="Percent 3 2 6" xfId="2401" xr:uid="{00000000-0005-0000-0000-0000590A0000}"/>
    <cellStyle name="Percent 3 3" xfId="743" xr:uid="{00000000-0005-0000-0000-00005A0A0000}"/>
    <cellStyle name="Percent 3 3 2" xfId="1484" xr:uid="{00000000-0005-0000-0000-00005B0A0000}"/>
    <cellStyle name="Percent 3 4" xfId="990" xr:uid="{00000000-0005-0000-0000-00005C0A0000}"/>
    <cellStyle name="Percent 3 4 2" xfId="1731" xr:uid="{00000000-0005-0000-0000-00005D0A0000}"/>
    <cellStyle name="Percent 3 5" xfId="1237" xr:uid="{00000000-0005-0000-0000-00005E0A0000}"/>
    <cellStyle name="Percent 3 6" xfId="2030" xr:uid="{00000000-0005-0000-0000-00005F0A0000}"/>
    <cellStyle name="Percent 3 7" xfId="2281" xr:uid="{00000000-0005-0000-0000-0000600A0000}"/>
    <cellStyle name="Percent 4" xfId="607" xr:uid="{00000000-0005-0000-0000-0000610A0000}"/>
    <cellStyle name="Percent 5" xfId="622" xr:uid="{00000000-0005-0000-0000-0000620A0000}"/>
    <cellStyle name="Percent 5 2" xfId="870" xr:uid="{00000000-0005-0000-0000-0000630A0000}"/>
    <cellStyle name="Percent 5 2 2" xfId="1611" xr:uid="{00000000-0005-0000-0000-0000640A0000}"/>
    <cellStyle name="Percent 5 3" xfId="1117" xr:uid="{00000000-0005-0000-0000-0000650A0000}"/>
    <cellStyle name="Percent 5 3 2" xfId="1858" xr:uid="{00000000-0005-0000-0000-0000660A0000}"/>
    <cellStyle name="Percent 5 4" xfId="1364" xr:uid="{00000000-0005-0000-0000-0000670A0000}"/>
    <cellStyle name="Percent 5 5" xfId="2157" xr:uid="{00000000-0005-0000-0000-0000680A0000}"/>
    <cellStyle name="Percent 5 6" xfId="2408" xr:uid="{00000000-0005-0000-0000-0000690A0000}"/>
    <cellStyle name="Percent 6" xfId="1862" xr:uid="{00000000-0005-0000-0000-00006A0A0000}"/>
    <cellStyle name="Percent 6 2" xfId="2161" xr:uid="{00000000-0005-0000-0000-00006B0A0000}"/>
    <cellStyle name="Percent 6 3" xfId="2412" xr:uid="{00000000-0005-0000-0000-00006C0A0000}"/>
    <cellStyle name="Salida 2" xfId="1903" xr:uid="{00000000-0005-0000-0000-00006E0A0000}"/>
    <cellStyle name="Texto de advertencia 2" xfId="1904" xr:uid="{00000000-0005-0000-0000-00006F0A0000}"/>
    <cellStyle name="Texto explicativo 2" xfId="1905" xr:uid="{00000000-0005-0000-0000-0000700A0000}"/>
    <cellStyle name="Título 1 2" xfId="1906" xr:uid="{00000000-0005-0000-0000-0000710A0000}"/>
    <cellStyle name="Título 2 2" xfId="1907" xr:uid="{00000000-0005-0000-0000-0000720A0000}"/>
    <cellStyle name="Título 3 2" xfId="1908" xr:uid="{00000000-0005-0000-0000-0000730A0000}"/>
    <cellStyle name="Título 4" xfId="1909" xr:uid="{00000000-0005-0000-0000-0000740A0000}"/>
  </cellStyles>
  <dxfs count="4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F243E"/>
      <color rgb="FFEEEEEE"/>
      <color rgb="FFE0E0E0"/>
      <color rgb="FFD9D9D9"/>
      <color rgb="FFE2E2E2"/>
      <color rgb="FFE1D9C5"/>
      <color rgb="FFB1B3B4"/>
      <color rgb="FFAE9962"/>
      <color rgb="FFAFF0FF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hyperlink" Target="#'Global Major Medical Health Pla'!A1"/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12" Type="http://schemas.openxmlformats.org/officeDocument/2006/relationships/hyperlink" Target="#'Global Ultimate Health Plan'!A1"/><Relationship Id="rId2" Type="http://schemas.openxmlformats.org/officeDocument/2006/relationships/hyperlink" Target="#'Resumen tarifas'!A1"/><Relationship Id="rId1" Type="http://schemas.openxmlformats.org/officeDocument/2006/relationships/image" Target="../media/image1.jpeg"/><Relationship Id="rId6" Type="http://schemas.openxmlformats.org/officeDocument/2006/relationships/image" Target="../media/image5.jpg"/><Relationship Id="rId11" Type="http://schemas.openxmlformats.org/officeDocument/2006/relationships/hyperlink" Target="#'Global Premier Health Plan'!A1"/><Relationship Id="rId5" Type="http://schemas.openxmlformats.org/officeDocument/2006/relationships/image" Target="../media/image4.jpg"/><Relationship Id="rId10" Type="http://schemas.openxmlformats.org/officeDocument/2006/relationships/hyperlink" Target="#'Global Elite Health Plan'!A1"/><Relationship Id="rId4" Type="http://schemas.openxmlformats.org/officeDocument/2006/relationships/image" Target="../media/image3.jpg"/><Relationship Id="rId9" Type="http://schemas.openxmlformats.org/officeDocument/2006/relationships/hyperlink" Target="#'Global Select Health Plan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jpg"/><Relationship Id="rId1" Type="http://schemas.openxmlformats.org/officeDocument/2006/relationships/image" Target="../media/image18.png"/><Relationship Id="rId5" Type="http://schemas.openxmlformats.org/officeDocument/2006/relationships/image" Target="../media/image11.jp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11906</xdr:rowOff>
    </xdr:from>
    <xdr:to>
      <xdr:col>9</xdr:col>
      <xdr:colOff>835089</xdr:colOff>
      <xdr:row>9</xdr:row>
      <xdr:rowOff>163286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"/>
          <a:ext cx="12646089" cy="2183380"/>
        </a:xfrm>
        <a:prstGeom prst="rect">
          <a:avLst/>
        </a:prstGeom>
      </xdr:spPr>
    </xdr:pic>
    <xdr:clientData/>
  </xdr:twoCellAnchor>
  <xdr:twoCellAnchor>
    <xdr:from>
      <xdr:col>9</xdr:col>
      <xdr:colOff>907143</xdr:colOff>
      <xdr:row>0</xdr:row>
      <xdr:rowOff>36286</xdr:rowOff>
    </xdr:from>
    <xdr:to>
      <xdr:col>11</xdr:col>
      <xdr:colOff>1487715</xdr:colOff>
      <xdr:row>9</xdr:row>
      <xdr:rowOff>181429</xdr:rowOff>
    </xdr:to>
    <xdr:sp macro="" textlink="">
      <xdr:nvSpPr>
        <xdr:cNvPr id="3084" name="Text Box 12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 txBox="1">
          <a:spLocks noChangeArrowheads="1"/>
        </xdr:cNvSpPr>
      </xdr:nvSpPr>
      <xdr:spPr bwMode="auto">
        <a:xfrm>
          <a:off x="12718143" y="36286"/>
          <a:ext cx="3701143" cy="2177143"/>
        </a:xfrm>
        <a:prstGeom prst="rect">
          <a:avLst/>
        </a:prstGeom>
        <a:solidFill>
          <a:srgbClr val="0070C0">
            <a:alpha val="81000"/>
          </a:srgb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182880" bIns="0" anchor="ctr" upright="1"/>
        <a:lstStyle/>
        <a:p>
          <a:pPr algn="r"/>
          <a:r>
            <a:rPr lang="en-US" sz="16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México</a:t>
          </a:r>
        </a:p>
        <a:p>
          <a:pPr algn="r"/>
          <a:r>
            <a:rPr lang="en-US" sz="11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Montes Urales No. 745 1er Piso</a:t>
          </a:r>
        </a:p>
        <a:p>
          <a:pPr algn="r"/>
          <a:r>
            <a:rPr lang="en-US" sz="11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Col. Lomas de Chapultepec</a:t>
          </a:r>
        </a:p>
        <a:p>
          <a:pPr algn="r"/>
          <a:r>
            <a:rPr lang="en-US" sz="11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C.P. 11000</a:t>
          </a:r>
        </a:p>
        <a:p>
          <a:pPr algn="r"/>
          <a:r>
            <a:rPr lang="en-US" sz="11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Tel. (55) 5202 1701</a:t>
          </a:r>
        </a:p>
        <a:p>
          <a:pPr algn="r"/>
          <a:r>
            <a:rPr lang="en-US" sz="11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www.bupa.com.mx</a:t>
          </a:r>
          <a:endParaRPr lang="es-ES" sz="16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898072</xdr:colOff>
      <xdr:row>44</xdr:row>
      <xdr:rowOff>167821</xdr:rowOff>
    </xdr:from>
    <xdr:to>
      <xdr:col>6</xdr:col>
      <xdr:colOff>793161</xdr:colOff>
      <xdr:row>47</xdr:row>
      <xdr:rowOff>62936</xdr:rowOff>
    </xdr:to>
    <xdr:sp macro="" textlink="">
      <xdr:nvSpPr>
        <xdr:cNvPr id="3106" name="Text Box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6703786" y="9983107"/>
          <a:ext cx="3015661" cy="602686"/>
        </a:xfrm>
        <a:prstGeom prst="rect">
          <a:avLst/>
        </a:prstGeom>
        <a:solidFill>
          <a:srgbClr val="3399FF"/>
        </a:solidFill>
        <a:ln w="38100">
          <a:solidFill>
            <a:srgbClr val="969696"/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 editAs="oneCell">
    <xdr:from>
      <xdr:col>0</xdr:col>
      <xdr:colOff>277016</xdr:colOff>
      <xdr:row>1</xdr:row>
      <xdr:rowOff>62932</xdr:rowOff>
    </xdr:from>
    <xdr:to>
      <xdr:col>1</xdr:col>
      <xdr:colOff>528476</xdr:colOff>
      <xdr:row>7</xdr:row>
      <xdr:rowOff>73092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16" y="215332"/>
          <a:ext cx="1381760" cy="1381760"/>
        </a:xfrm>
        <a:prstGeom prst="rect">
          <a:avLst/>
        </a:prstGeom>
      </xdr:spPr>
    </xdr:pic>
    <xdr:clientData/>
  </xdr:twoCellAnchor>
  <xdr:twoCellAnchor editAs="oneCell">
    <xdr:from>
      <xdr:col>10</xdr:col>
      <xdr:colOff>431800</xdr:colOff>
      <xdr:row>28</xdr:row>
      <xdr:rowOff>160565</xdr:rowOff>
    </xdr:from>
    <xdr:to>
      <xdr:col>12</xdr:col>
      <xdr:colOff>54429</xdr:colOff>
      <xdr:row>40</xdr:row>
      <xdr:rowOff>124279</xdr:rowOff>
    </xdr:to>
    <xdr:pic>
      <xdr:nvPicPr>
        <xdr:cNvPr id="18" name="Picture 17" descr="Global-Major-Medical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3086" y="6202136"/>
          <a:ext cx="2743200" cy="279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1485900</xdr:colOff>
      <xdr:row>28</xdr:row>
      <xdr:rowOff>135165</xdr:rowOff>
    </xdr:from>
    <xdr:to>
      <xdr:col>9</xdr:col>
      <xdr:colOff>1344386</xdr:colOff>
      <xdr:row>40</xdr:row>
      <xdr:rowOff>98879</xdr:rowOff>
    </xdr:to>
    <xdr:pic>
      <xdr:nvPicPr>
        <xdr:cNvPr id="19" name="Picture 18" descr="Global-Select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186" y="6176736"/>
          <a:ext cx="2743200" cy="27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1113972</xdr:colOff>
      <xdr:row>28</xdr:row>
      <xdr:rowOff>84365</xdr:rowOff>
    </xdr:from>
    <xdr:to>
      <xdr:col>6</xdr:col>
      <xdr:colOff>736600</xdr:colOff>
      <xdr:row>40</xdr:row>
      <xdr:rowOff>60779</xdr:rowOff>
    </xdr:to>
    <xdr:pic>
      <xdr:nvPicPr>
        <xdr:cNvPr id="20" name="Picture 19" descr="Global-Premier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9686" y="6125936"/>
          <a:ext cx="2743200" cy="2806700"/>
        </a:xfrm>
        <a:prstGeom prst="rect">
          <a:avLst/>
        </a:prstGeom>
      </xdr:spPr>
    </xdr:pic>
    <xdr:clientData/>
  </xdr:twoCellAnchor>
  <xdr:twoCellAnchor editAs="oneCell">
    <xdr:from>
      <xdr:col>2</xdr:col>
      <xdr:colOff>716643</xdr:colOff>
      <xdr:row>28</xdr:row>
      <xdr:rowOff>71665</xdr:rowOff>
    </xdr:from>
    <xdr:to>
      <xdr:col>4</xdr:col>
      <xdr:colOff>339272</xdr:colOff>
      <xdr:row>40</xdr:row>
      <xdr:rowOff>48079</xdr:rowOff>
    </xdr:to>
    <xdr:pic>
      <xdr:nvPicPr>
        <xdr:cNvPr id="21" name="Picture 20" descr="Global-Elite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6" y="6113236"/>
          <a:ext cx="2743200" cy="2806700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290286</xdr:colOff>
      <xdr:row>28</xdr:row>
      <xdr:rowOff>58965</xdr:rowOff>
    </xdr:from>
    <xdr:to>
      <xdr:col>2</xdr:col>
      <xdr:colOff>348343</xdr:colOff>
      <xdr:row>40</xdr:row>
      <xdr:rowOff>22679</xdr:rowOff>
    </xdr:to>
    <xdr:pic>
      <xdr:nvPicPr>
        <xdr:cNvPr id="22" name="Picture 21" descr="Global-Ultimate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286" y="6100536"/>
          <a:ext cx="2743200" cy="2794000"/>
        </a:xfrm>
        <a:prstGeom prst="rect">
          <a:avLst/>
        </a:prstGeom>
      </xdr:spPr>
    </xdr:pic>
    <xdr:clientData/>
  </xdr:twoCellAnchor>
  <xdr:twoCellAnchor editAs="absolute">
    <xdr:from>
      <xdr:col>6</xdr:col>
      <xdr:colOff>1357565</xdr:colOff>
      <xdr:row>41</xdr:row>
      <xdr:rowOff>18144</xdr:rowOff>
    </xdr:from>
    <xdr:to>
      <xdr:col>9</xdr:col>
      <xdr:colOff>1250341</xdr:colOff>
      <xdr:row>42</xdr:row>
      <xdr:rowOff>173447</xdr:rowOff>
    </xdr:to>
    <xdr:sp macro="" textlink="">
      <xdr:nvSpPr>
        <xdr:cNvPr id="28" name="Oval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10455301" y="9125858"/>
          <a:ext cx="2606040" cy="391160"/>
        </a:xfrm>
        <a:prstGeom prst="rect">
          <a:avLst/>
        </a:prstGeom>
        <a:solidFill>
          <a:srgbClr val="B1B3B4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5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SELECT</a:t>
          </a:r>
          <a:endParaRPr lang="es-ES" sz="105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2</xdr:col>
      <xdr:colOff>761590</xdr:colOff>
      <xdr:row>41</xdr:row>
      <xdr:rowOff>18144</xdr:rowOff>
    </xdr:from>
    <xdr:to>
      <xdr:col>4</xdr:col>
      <xdr:colOff>247059</xdr:colOff>
      <xdr:row>42</xdr:row>
      <xdr:rowOff>173447</xdr:rowOff>
    </xdr:to>
    <xdr:sp macro="" textlink="">
      <xdr:nvSpPr>
        <xdr:cNvPr id="29" name="Oval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3446733" y="9125858"/>
          <a:ext cx="2606040" cy="391160"/>
        </a:xfrm>
        <a:prstGeom prst="rect">
          <a:avLst/>
        </a:prstGeom>
        <a:solidFill>
          <a:srgbClr val="AE9962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5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ELITE</a:t>
          </a:r>
        </a:p>
      </xdr:txBody>
    </xdr:sp>
    <xdr:clientData/>
  </xdr:twoCellAnchor>
  <xdr:twoCellAnchor editAs="absolute">
    <xdr:from>
      <xdr:col>4</xdr:col>
      <xdr:colOff>1145365</xdr:colOff>
      <xdr:row>41</xdr:row>
      <xdr:rowOff>18144</xdr:rowOff>
    </xdr:from>
    <xdr:to>
      <xdr:col>6</xdr:col>
      <xdr:colOff>630833</xdr:colOff>
      <xdr:row>42</xdr:row>
      <xdr:rowOff>173447</xdr:rowOff>
    </xdr:to>
    <xdr:sp macro="" textlink="">
      <xdr:nvSpPr>
        <xdr:cNvPr id="30" name="Oval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6951079" y="9125858"/>
          <a:ext cx="2606040" cy="391160"/>
        </a:xfrm>
        <a:prstGeom prst="rect">
          <a:avLst/>
        </a:prstGeom>
        <a:solidFill>
          <a:srgbClr val="B1B3B4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5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PREMIER</a:t>
          </a:r>
          <a:endParaRPr lang="es-ES" sz="105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0</xdr:col>
      <xdr:colOff>326572</xdr:colOff>
      <xdr:row>41</xdr:row>
      <xdr:rowOff>18144</xdr:rowOff>
    </xdr:from>
    <xdr:to>
      <xdr:col>2</xdr:col>
      <xdr:colOff>247469</xdr:colOff>
      <xdr:row>42</xdr:row>
      <xdr:rowOff>173447</xdr:rowOff>
    </xdr:to>
    <xdr:sp macro="" textlink="">
      <xdr:nvSpPr>
        <xdr:cNvPr id="31" name="Oval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326572" y="9125858"/>
          <a:ext cx="2606040" cy="391160"/>
        </a:xfrm>
        <a:prstGeom prst="rect">
          <a:avLst/>
        </a:prstGeom>
        <a:solidFill>
          <a:srgbClr val="AE9962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5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ULTIMATE</a:t>
          </a:r>
        </a:p>
      </xdr:txBody>
    </xdr:sp>
    <xdr:clientData/>
  </xdr:twoCellAnchor>
  <xdr:twoCellAnchor editAs="absolute">
    <xdr:from>
      <xdr:col>10</xdr:col>
      <xdr:colOff>469903</xdr:colOff>
      <xdr:row>41</xdr:row>
      <xdr:rowOff>18144</xdr:rowOff>
    </xdr:from>
    <xdr:to>
      <xdr:col>12</xdr:col>
      <xdr:colOff>802</xdr:colOff>
      <xdr:row>42</xdr:row>
      <xdr:rowOff>173447</xdr:rowOff>
    </xdr:to>
    <xdr:sp macro="" textlink="">
      <xdr:nvSpPr>
        <xdr:cNvPr id="32" name="Oval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13841189" y="9125858"/>
          <a:ext cx="2615184" cy="391160"/>
        </a:xfrm>
        <a:prstGeom prst="rect">
          <a:avLst/>
        </a:prstGeom>
        <a:solidFill>
          <a:srgbClr val="AE9962"/>
        </a:solidFill>
        <a:ln w="38100" algn="ctr">
          <a:solidFill>
            <a:srgbClr val="969696"/>
          </a:solidFill>
          <a:round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050" b="1" i="0" u="none" strike="noStrike" baseline="0">
              <a:solidFill>
                <a:srgbClr val="FFFFFF"/>
              </a:solidFill>
              <a:latin typeface="Arial"/>
              <a:cs typeface="Arial"/>
            </a:rPr>
            <a:t>GLOBAL HEALTH MAJOR MEDICAL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582390</xdr:colOff>
      <xdr:row>26</xdr:row>
      <xdr:rowOff>285750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94290" cy="8915400"/>
        </a:xfrm>
        <a:prstGeom prst="rect">
          <a:avLst/>
        </a:prstGeom>
      </xdr:spPr>
    </xdr:pic>
    <xdr:clientData/>
  </xdr:twoCellAnchor>
  <xdr:twoCellAnchor>
    <xdr:from>
      <xdr:col>5</xdr:col>
      <xdr:colOff>179339</xdr:colOff>
      <xdr:row>37</xdr:row>
      <xdr:rowOff>429491</xdr:rowOff>
    </xdr:from>
    <xdr:to>
      <xdr:col>7</xdr:col>
      <xdr:colOff>461819</xdr:colOff>
      <xdr:row>39</xdr:row>
      <xdr:rowOff>230909</xdr:rowOff>
    </xdr:to>
    <xdr:sp macro="[0]!PictureMajorMedical_Click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7010400" y="13591309"/>
          <a:ext cx="2860964" cy="763539"/>
        </a:xfrm>
        <a:prstGeom prst="rect">
          <a:avLst/>
        </a:prstGeom>
        <a:solidFill>
          <a:srgbClr val="1F497D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0</xdr:col>
      <xdr:colOff>942877</xdr:colOff>
      <xdr:row>46</xdr:row>
      <xdr:rowOff>365606</xdr:rowOff>
    </xdr:from>
    <xdr:to>
      <xdr:col>5</xdr:col>
      <xdr:colOff>115454</xdr:colOff>
      <xdr:row>75</xdr:row>
      <xdr:rowOff>18982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877" y="17856970"/>
          <a:ext cx="6003638" cy="13103831"/>
        </a:xfrm>
        <a:prstGeom prst="rect">
          <a:avLst/>
        </a:prstGeom>
      </xdr:spPr>
    </xdr:pic>
    <xdr:clientData/>
  </xdr:twoCellAnchor>
  <xdr:twoCellAnchor editAs="oneCell">
    <xdr:from>
      <xdr:col>5</xdr:col>
      <xdr:colOff>284696</xdr:colOff>
      <xdr:row>59</xdr:row>
      <xdr:rowOff>130756</xdr:rowOff>
    </xdr:from>
    <xdr:to>
      <xdr:col>9</xdr:col>
      <xdr:colOff>1103951</xdr:colOff>
      <xdr:row>74</xdr:row>
      <xdr:rowOff>237778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5757" y="23875908"/>
          <a:ext cx="5976224" cy="7072779"/>
        </a:xfrm>
        <a:prstGeom prst="rect">
          <a:avLst/>
        </a:prstGeom>
      </xdr:spPr>
    </xdr:pic>
    <xdr:clientData/>
  </xdr:twoCellAnchor>
  <xdr:twoCellAnchor>
    <xdr:from>
      <xdr:col>12</xdr:col>
      <xdr:colOff>1770302</xdr:colOff>
      <xdr:row>18</xdr:row>
      <xdr:rowOff>153938</xdr:rowOff>
    </xdr:from>
    <xdr:to>
      <xdr:col>14</xdr:col>
      <xdr:colOff>1035455</xdr:colOff>
      <xdr:row>25</xdr:row>
      <xdr:rowOff>149749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18568938" y="6677120"/>
          <a:ext cx="3729396" cy="1804599"/>
        </a:xfrm>
        <a:prstGeom prst="rect">
          <a:avLst/>
        </a:prstGeom>
        <a:solidFill>
          <a:sysClr val="window" lastClr="FFFFFF">
            <a:alpha val="53000"/>
          </a:sys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ctr" upright="1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Bupa México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Montes Urales No. 745 1er Piso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Col. Lomas de Chapultepec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C.P. 11000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Tel. (55) 5202 1701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www.bupa.com.mx</a:t>
          </a:r>
          <a:endParaRPr kumimoji="0" lang="es-ES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1308484</xdr:colOff>
      <xdr:row>1</xdr:row>
      <xdr:rowOff>307878</xdr:rowOff>
    </xdr:from>
    <xdr:to>
      <xdr:col>14</xdr:col>
      <xdr:colOff>481060</xdr:colOff>
      <xdr:row>1</xdr:row>
      <xdr:rowOff>1885757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39242" y="481060"/>
          <a:ext cx="1577879" cy="15778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487074</xdr:rowOff>
    </xdr:from>
    <xdr:to>
      <xdr:col>15</xdr:col>
      <xdr:colOff>86591</xdr:colOff>
      <xdr:row>31</xdr:row>
      <xdr:rowOff>190986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074"/>
          <a:ext cx="19688608" cy="8958315"/>
        </a:xfrm>
        <a:prstGeom prst="rect">
          <a:avLst/>
        </a:prstGeom>
      </xdr:spPr>
    </xdr:pic>
    <xdr:clientData/>
  </xdr:twoCellAnchor>
  <xdr:twoCellAnchor>
    <xdr:from>
      <xdr:col>3</xdr:col>
      <xdr:colOff>728340</xdr:colOff>
      <xdr:row>41</xdr:row>
      <xdr:rowOff>81776</xdr:rowOff>
    </xdr:from>
    <xdr:to>
      <xdr:col>6</xdr:col>
      <xdr:colOff>542073</xdr:colOff>
      <xdr:row>43</xdr:row>
      <xdr:rowOff>123903</xdr:rowOff>
    </xdr:to>
    <xdr:sp macro="[0]!PictureSelectr_Click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5653462" y="12595922"/>
          <a:ext cx="3019709" cy="692615"/>
        </a:xfrm>
        <a:prstGeom prst="rect">
          <a:avLst/>
        </a:prstGeom>
        <a:solidFill>
          <a:srgbClr val="1F497D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0</xdr:col>
      <xdr:colOff>635406</xdr:colOff>
      <xdr:row>48</xdr:row>
      <xdr:rowOff>380671</xdr:rowOff>
    </xdr:from>
    <xdr:to>
      <xdr:col>3</xdr:col>
      <xdr:colOff>744637</xdr:colOff>
      <xdr:row>76</xdr:row>
      <xdr:rowOff>361424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406" y="17442118"/>
          <a:ext cx="5038836" cy="11678122"/>
        </a:xfrm>
        <a:prstGeom prst="rect">
          <a:avLst/>
        </a:prstGeom>
      </xdr:spPr>
    </xdr:pic>
    <xdr:clientData/>
  </xdr:twoCellAnchor>
  <xdr:twoCellAnchor editAs="oneCell">
    <xdr:from>
      <xdr:col>4</xdr:col>
      <xdr:colOff>399027</xdr:colOff>
      <xdr:row>60</xdr:row>
      <xdr:rowOff>219286</xdr:rowOff>
    </xdr:from>
    <xdr:to>
      <xdr:col>8</xdr:col>
      <xdr:colOff>887140</xdr:colOff>
      <xdr:row>76</xdr:row>
      <xdr:rowOff>403942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98106" y="22293891"/>
          <a:ext cx="5016666" cy="6868867"/>
        </a:xfrm>
        <a:prstGeom prst="rect">
          <a:avLst/>
        </a:prstGeom>
      </xdr:spPr>
    </xdr:pic>
    <xdr:clientData/>
  </xdr:twoCellAnchor>
  <xdr:twoCellAnchor>
    <xdr:from>
      <xdr:col>13</xdr:col>
      <xdr:colOff>384342</xdr:colOff>
      <xdr:row>24</xdr:row>
      <xdr:rowOff>278508</xdr:rowOff>
    </xdr:from>
    <xdr:to>
      <xdr:col>15</xdr:col>
      <xdr:colOff>36369</xdr:colOff>
      <xdr:row>30</xdr:row>
      <xdr:rowOff>278370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8715789" y="7480745"/>
          <a:ext cx="3729396" cy="1804599"/>
        </a:xfrm>
        <a:prstGeom prst="rect">
          <a:avLst/>
        </a:prstGeom>
        <a:solidFill>
          <a:sysClr val="window" lastClr="FFFFFF">
            <a:alpha val="53000"/>
          </a:sys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ctr" upright="1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Bupa México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Montes Urales No. 745 1er Piso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Col. Lomas de Chapultepec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C.P. 11000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Tel. (55) 5202 1701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www.bupa.com.mx</a:t>
          </a:r>
          <a:endParaRPr kumimoji="0" lang="es-ES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1994130</xdr:colOff>
      <xdr:row>1</xdr:row>
      <xdr:rowOff>718555</xdr:rowOff>
    </xdr:from>
    <xdr:to>
      <xdr:col>14</xdr:col>
      <xdr:colOff>1559657</xdr:colOff>
      <xdr:row>1</xdr:row>
      <xdr:rowOff>2322767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25577" y="1219871"/>
          <a:ext cx="1604212" cy="1604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453571</xdr:rowOff>
    </xdr:from>
    <xdr:to>
      <xdr:col>18</xdr:col>
      <xdr:colOff>27757</xdr:colOff>
      <xdr:row>31</xdr:row>
      <xdr:rowOff>272143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571"/>
          <a:ext cx="23568114" cy="11067143"/>
        </a:xfrm>
        <a:prstGeom prst="rect">
          <a:avLst/>
        </a:prstGeom>
      </xdr:spPr>
    </xdr:pic>
    <xdr:clientData/>
  </xdr:twoCellAnchor>
  <xdr:twoCellAnchor>
    <xdr:from>
      <xdr:col>5</xdr:col>
      <xdr:colOff>28518</xdr:colOff>
      <xdr:row>43</xdr:row>
      <xdr:rowOff>56147</xdr:rowOff>
    </xdr:from>
    <xdr:to>
      <xdr:col>7</xdr:col>
      <xdr:colOff>557017</xdr:colOff>
      <xdr:row>44</xdr:row>
      <xdr:rowOff>445614</xdr:rowOff>
    </xdr:to>
    <xdr:sp macro="[0]!PicturePremier_Click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 bwMode="auto">
        <a:xfrm>
          <a:off x="7225185" y="15296147"/>
          <a:ext cx="3157621" cy="857362"/>
        </a:xfrm>
        <a:prstGeom prst="rect">
          <a:avLst/>
        </a:prstGeom>
        <a:solidFill>
          <a:srgbClr val="1F497D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0</xdr:col>
      <xdr:colOff>534736</xdr:colOff>
      <xdr:row>47</xdr:row>
      <xdr:rowOff>334209</xdr:rowOff>
    </xdr:from>
    <xdr:to>
      <xdr:col>5</xdr:col>
      <xdr:colOff>22280</xdr:colOff>
      <xdr:row>80</xdr:row>
      <xdr:rowOff>71135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736" y="17445788"/>
          <a:ext cx="6684211" cy="15177452"/>
        </a:xfrm>
        <a:prstGeom prst="rect">
          <a:avLst/>
        </a:prstGeom>
      </xdr:spPr>
    </xdr:pic>
    <xdr:clientData/>
  </xdr:twoCellAnchor>
  <xdr:twoCellAnchor editAs="oneCell">
    <xdr:from>
      <xdr:col>5</xdr:col>
      <xdr:colOff>751577</xdr:colOff>
      <xdr:row>55</xdr:row>
      <xdr:rowOff>261402</xdr:rowOff>
    </xdr:from>
    <xdr:to>
      <xdr:col>10</xdr:col>
      <xdr:colOff>924304</xdr:colOff>
      <xdr:row>80</xdr:row>
      <xdr:rowOff>62103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8244" y="21116139"/>
          <a:ext cx="6745534" cy="11498069"/>
        </a:xfrm>
        <a:prstGeom prst="rect">
          <a:avLst/>
        </a:prstGeom>
      </xdr:spPr>
    </xdr:pic>
    <xdr:clientData/>
  </xdr:twoCellAnchor>
  <xdr:twoCellAnchor>
    <xdr:from>
      <xdr:col>15</xdr:col>
      <xdr:colOff>423334</xdr:colOff>
      <xdr:row>25</xdr:row>
      <xdr:rowOff>200526</xdr:rowOff>
    </xdr:from>
    <xdr:to>
      <xdr:col>17</xdr:col>
      <xdr:colOff>231327</xdr:colOff>
      <xdr:row>31</xdr:row>
      <xdr:rowOff>155827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22793159" y="9112807"/>
          <a:ext cx="3729396" cy="1804599"/>
        </a:xfrm>
        <a:prstGeom prst="rect">
          <a:avLst/>
        </a:prstGeom>
        <a:solidFill>
          <a:sysClr val="window" lastClr="FFFFFF">
            <a:alpha val="53000"/>
          </a:sys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ctr" upright="1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Bupa México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Montes Urales No. 745 1er Piso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Col. Lomas de Chapultepec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C.P. 11000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Tel. (55) 5202 1701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www.bupa.com.mx</a:t>
          </a:r>
          <a:endParaRPr kumimoji="0" lang="es-ES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15</xdr:col>
      <xdr:colOff>1715613</xdr:colOff>
      <xdr:row>1</xdr:row>
      <xdr:rowOff>646139</xdr:rowOff>
    </xdr:from>
    <xdr:to>
      <xdr:col>16</xdr:col>
      <xdr:colOff>1698789</xdr:colOff>
      <xdr:row>1</xdr:row>
      <xdr:rowOff>2590016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85438" y="1314560"/>
          <a:ext cx="1943877" cy="19438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209550</xdr:rowOff>
    </xdr:from>
    <xdr:to>
      <xdr:col>16</xdr:col>
      <xdr:colOff>1841468</xdr:colOff>
      <xdr:row>23</xdr:row>
      <xdr:rowOff>1047750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22434518" cy="11049000"/>
        </a:xfrm>
        <a:prstGeom prst="rect">
          <a:avLst/>
        </a:prstGeom>
      </xdr:spPr>
    </xdr:pic>
    <xdr:clientData/>
  </xdr:twoCellAnchor>
  <xdr:twoCellAnchor>
    <xdr:from>
      <xdr:col>3</xdr:col>
      <xdr:colOff>265815</xdr:colOff>
      <xdr:row>34</xdr:row>
      <xdr:rowOff>206745</xdr:rowOff>
    </xdr:from>
    <xdr:to>
      <xdr:col>6</xdr:col>
      <xdr:colOff>156309</xdr:colOff>
      <xdr:row>36</xdr:row>
      <xdr:rowOff>502093</xdr:rowOff>
    </xdr:to>
    <xdr:sp macro="[0]!PictureElite_Click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>
          <a:off x="3544187" y="14826512"/>
          <a:ext cx="3907238" cy="1004186"/>
        </a:xfrm>
        <a:prstGeom prst="rect">
          <a:avLst/>
        </a:prstGeom>
        <a:solidFill>
          <a:schemeClr val="tx2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800">
              <a:solidFill>
                <a:schemeClr val="bg1"/>
              </a:solidFill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57</xdr:col>
      <xdr:colOff>632789</xdr:colOff>
      <xdr:row>1</xdr:row>
      <xdr:rowOff>147434</xdr:rowOff>
    </xdr:from>
    <xdr:to>
      <xdr:col>60</xdr:col>
      <xdr:colOff>45</xdr:colOff>
      <xdr:row>1</xdr:row>
      <xdr:rowOff>1425695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40186" y="147434"/>
          <a:ext cx="1371143" cy="1278261"/>
        </a:xfrm>
        <a:prstGeom prst="rect">
          <a:avLst/>
        </a:prstGeom>
      </xdr:spPr>
    </xdr:pic>
    <xdr:clientData/>
  </xdr:twoCellAnchor>
  <xdr:twoCellAnchor>
    <xdr:from>
      <xdr:col>46</xdr:col>
      <xdr:colOff>180696</xdr:colOff>
      <xdr:row>8</xdr:row>
      <xdr:rowOff>217237</xdr:rowOff>
    </xdr:from>
    <xdr:to>
      <xdr:col>47</xdr:col>
      <xdr:colOff>1865990</xdr:colOff>
      <xdr:row>10</xdr:row>
      <xdr:rowOff>102714</xdr:rowOff>
    </xdr:to>
    <xdr:sp macro="[1]!PictureElite_Click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7394296" y="16435137"/>
          <a:ext cx="3158494" cy="469677"/>
        </a:xfrm>
        <a:prstGeom prst="rect">
          <a:avLst/>
        </a:prstGeom>
        <a:solidFill>
          <a:schemeClr val="tx2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800">
              <a:solidFill>
                <a:schemeClr val="bg1"/>
              </a:solidFill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0</xdr:col>
      <xdr:colOff>207349</xdr:colOff>
      <xdr:row>39</xdr:row>
      <xdr:rowOff>311007</xdr:rowOff>
    </xdr:from>
    <xdr:to>
      <xdr:col>5</xdr:col>
      <xdr:colOff>261038</xdr:colOff>
      <xdr:row>70</xdr:row>
      <xdr:rowOff>2016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349" y="18272436"/>
          <a:ext cx="5781648" cy="13324070"/>
        </a:xfrm>
        <a:prstGeom prst="rect">
          <a:avLst/>
        </a:prstGeom>
      </xdr:spPr>
    </xdr:pic>
    <xdr:clientData/>
  </xdr:twoCellAnchor>
  <xdr:twoCellAnchor editAs="oneCell">
    <xdr:from>
      <xdr:col>5</xdr:col>
      <xdr:colOff>305511</xdr:colOff>
      <xdr:row>43</xdr:row>
      <xdr:rowOff>253660</xdr:rowOff>
    </xdr:from>
    <xdr:to>
      <xdr:col>9</xdr:col>
      <xdr:colOff>799449</xdr:colOff>
      <xdr:row>70</xdr:row>
      <xdr:rowOff>2407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3470" y="19899782"/>
          <a:ext cx="5755367" cy="11694696"/>
        </a:xfrm>
        <a:prstGeom prst="rect">
          <a:avLst/>
        </a:prstGeom>
      </xdr:spPr>
    </xdr:pic>
    <xdr:clientData/>
  </xdr:twoCellAnchor>
  <xdr:twoCellAnchor editAs="oneCell">
    <xdr:from>
      <xdr:col>15</xdr:col>
      <xdr:colOff>1840206</xdr:colOff>
      <xdr:row>20</xdr:row>
      <xdr:rowOff>155511</xdr:rowOff>
    </xdr:from>
    <xdr:to>
      <xdr:col>16</xdr:col>
      <xdr:colOff>1658777</xdr:colOff>
      <xdr:row>23</xdr:row>
      <xdr:rowOff>803469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71022" y="8708572"/>
          <a:ext cx="1943877" cy="1943877"/>
        </a:xfrm>
        <a:prstGeom prst="rect">
          <a:avLst/>
        </a:prstGeom>
      </xdr:spPr>
    </xdr:pic>
    <xdr:clientData/>
  </xdr:twoCellAnchor>
  <xdr:twoCellAnchor>
    <xdr:from>
      <xdr:col>0</xdr:col>
      <xdr:colOff>25918</xdr:colOff>
      <xdr:row>20</xdr:row>
      <xdr:rowOff>25919</xdr:rowOff>
    </xdr:from>
    <xdr:to>
      <xdr:col>3</xdr:col>
      <xdr:colOff>463681</xdr:colOff>
      <xdr:row>23</xdr:row>
      <xdr:rowOff>534599</xdr:rowOff>
    </xdr:to>
    <xdr:sp macro="" textlink="">
      <xdr:nvSpPr>
        <xdr:cNvPr id="39" name="Text Box 12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25918" y="8578980"/>
          <a:ext cx="3729396" cy="1804599"/>
        </a:xfrm>
        <a:prstGeom prst="rect">
          <a:avLst/>
        </a:prstGeom>
        <a:solidFill>
          <a:sysClr val="window" lastClr="FFFFFF">
            <a:alpha val="53000"/>
          </a:sys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Bupa México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Montes Urales No. 745 1er Piso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Col. Lomas de Chapultepec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C.P. 11000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Tel. (55) 5202 1701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www.bupa.com.mx</a:t>
          </a:r>
          <a:endParaRPr kumimoji="0" lang="es-ES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902369</xdr:rowOff>
    </xdr:from>
    <xdr:to>
      <xdr:col>16</xdr:col>
      <xdr:colOff>0</xdr:colOff>
      <xdr:row>18</xdr:row>
      <xdr:rowOff>391640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369"/>
          <a:ext cx="20520526" cy="9114534"/>
        </a:xfrm>
        <a:prstGeom prst="rect">
          <a:avLst/>
        </a:prstGeom>
      </xdr:spPr>
    </xdr:pic>
    <xdr:clientData/>
  </xdr:twoCellAnchor>
  <xdr:twoCellAnchor>
    <xdr:from>
      <xdr:col>5</xdr:col>
      <xdr:colOff>314429</xdr:colOff>
      <xdr:row>27</xdr:row>
      <xdr:rowOff>23750</xdr:rowOff>
    </xdr:from>
    <xdr:to>
      <xdr:col>8</xdr:col>
      <xdr:colOff>56030</xdr:colOff>
      <xdr:row>28</xdr:row>
      <xdr:rowOff>421683</xdr:rowOff>
    </xdr:to>
    <xdr:sp macro="[0]!PictureUltimate_Click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 bwMode="auto">
        <a:xfrm>
          <a:off x="6290900" y="14385956"/>
          <a:ext cx="3140718" cy="1032933"/>
        </a:xfrm>
        <a:prstGeom prst="rect">
          <a:avLst/>
        </a:prstGeom>
        <a:solidFill>
          <a:schemeClr val="tx2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800">
              <a:solidFill>
                <a:schemeClr val="bg1"/>
              </a:solidFill>
              <a:latin typeface="Arial"/>
              <a:cs typeface="Arial"/>
            </a:rPr>
            <a:t>GENERAR PDF</a:t>
          </a:r>
        </a:p>
      </xdr:txBody>
    </xdr:sp>
    <xdr:clientData/>
  </xdr:twoCellAnchor>
  <xdr:twoCellAnchor editAs="oneCell">
    <xdr:from>
      <xdr:col>15</xdr:col>
      <xdr:colOff>349084</xdr:colOff>
      <xdr:row>0</xdr:row>
      <xdr:rowOff>1390684</xdr:rowOff>
    </xdr:from>
    <xdr:to>
      <xdr:col>15</xdr:col>
      <xdr:colOff>1901171</xdr:colOff>
      <xdr:row>1</xdr:row>
      <xdr:rowOff>1469642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2292" y="1390684"/>
          <a:ext cx="1552087" cy="1540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298824</xdr:colOff>
      <xdr:row>31</xdr:row>
      <xdr:rowOff>334090</xdr:rowOff>
    </xdr:from>
    <xdr:to>
      <xdr:col>5</xdr:col>
      <xdr:colOff>276616</xdr:colOff>
      <xdr:row>64</xdr:row>
      <xdr:rowOff>24412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824" y="15746559"/>
          <a:ext cx="5935817" cy="14177730"/>
        </a:xfrm>
        <a:prstGeom prst="rect">
          <a:avLst/>
        </a:prstGeom>
      </xdr:spPr>
    </xdr:pic>
    <xdr:clientData/>
  </xdr:twoCellAnchor>
  <xdr:twoCellAnchor editAs="oneCell">
    <xdr:from>
      <xdr:col>5</xdr:col>
      <xdr:colOff>411610</xdr:colOff>
      <xdr:row>31</xdr:row>
      <xdr:rowOff>317500</xdr:rowOff>
    </xdr:from>
    <xdr:to>
      <xdr:col>10</xdr:col>
      <xdr:colOff>1301184</xdr:colOff>
      <xdr:row>64</xdr:row>
      <xdr:rowOff>31358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69635" y="15729969"/>
          <a:ext cx="5859821" cy="14201266"/>
        </a:xfrm>
        <a:prstGeom prst="rect">
          <a:avLst/>
        </a:prstGeom>
      </xdr:spPr>
    </xdr:pic>
    <xdr:clientData/>
  </xdr:twoCellAnchor>
  <xdr:twoCellAnchor>
    <xdr:from>
      <xdr:col>14</xdr:col>
      <xdr:colOff>972343</xdr:colOff>
      <xdr:row>9</xdr:row>
      <xdr:rowOff>19843</xdr:rowOff>
    </xdr:from>
    <xdr:to>
      <xdr:col>16</xdr:col>
      <xdr:colOff>18614</xdr:colOff>
      <xdr:row>18</xdr:row>
      <xdr:rowOff>78192</xdr:rowOff>
    </xdr:to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19704843" y="7798593"/>
          <a:ext cx="3729396" cy="1804599"/>
        </a:xfrm>
        <a:prstGeom prst="rect">
          <a:avLst/>
        </a:prstGeom>
        <a:solidFill>
          <a:sysClr val="window" lastClr="FFFFFF">
            <a:alpha val="53000"/>
          </a:sys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ctr" upright="1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Bupa México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Montes Urales No. 745 1er Piso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Col. Lomas de Chapultepec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C.P. 11000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Tel. (55) 5202 1701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www.bupa.com.mx</a:t>
          </a:r>
          <a:endParaRPr kumimoji="0" lang="es-ES" sz="1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12</xdr:row>
      <xdr:rowOff>93798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17400" cy="2113098"/>
        </a:xfrm>
        <a:prstGeom prst="rect">
          <a:avLst/>
        </a:prstGeom>
      </xdr:spPr>
    </xdr:pic>
    <xdr:clientData/>
  </xdr:twoCellAnchor>
  <xdr:twoCellAnchor>
    <xdr:from>
      <xdr:col>5</xdr:col>
      <xdr:colOff>426243</xdr:colOff>
      <xdr:row>0</xdr:row>
      <xdr:rowOff>95249</xdr:rowOff>
    </xdr:from>
    <xdr:to>
      <xdr:col>6</xdr:col>
      <xdr:colOff>1430410</xdr:colOff>
      <xdr:row>11</xdr:row>
      <xdr:rowOff>38440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9303543" y="95249"/>
          <a:ext cx="2744067" cy="17973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lvl="1" algn="ctr"/>
          <a:r>
            <a:rPr lang="en-US" sz="16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México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Montes Urales No. 745 1er Piso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Col. Lomas de Chapultepec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C.P. 11000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Tel. (55) 5202 1701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Fax (55) 5202 2097</a:t>
          </a:r>
        </a:p>
        <a:p>
          <a:pPr lvl="1" algn="ctr"/>
          <a:r>
            <a:rPr lang="en-US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www.bupa.com.mx</a:t>
          </a:r>
          <a:endParaRPr lang="es-ES" sz="16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539750</xdr:colOff>
      <xdr:row>27</xdr:row>
      <xdr:rowOff>47625</xdr:rowOff>
    </xdr:from>
    <xdr:to>
      <xdr:col>7</xdr:col>
      <xdr:colOff>31750</xdr:colOff>
      <xdr:row>31</xdr:row>
      <xdr:rowOff>38100</xdr:rowOff>
    </xdr:to>
    <xdr:sp macro="[0]!PictureResumen_Click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9417050" y="5178425"/>
          <a:ext cx="2882900" cy="638175"/>
        </a:xfrm>
        <a:prstGeom prst="rect">
          <a:avLst/>
        </a:prstGeom>
        <a:solidFill>
          <a:srgbClr val="1F497D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/>
              <a:cs typeface="Arial"/>
            </a:rPr>
            <a:t>GENERAR PDF</a:t>
          </a:r>
        </a:p>
      </xdr:txBody>
    </xdr:sp>
    <xdr:clientData/>
  </xdr:twoCellAnchor>
  <xdr:twoCellAnchor>
    <xdr:from>
      <xdr:col>2</xdr:col>
      <xdr:colOff>276087</xdr:colOff>
      <xdr:row>8</xdr:row>
      <xdr:rowOff>55217</xdr:rowOff>
    </xdr:from>
    <xdr:to>
      <xdr:col>4</xdr:col>
      <xdr:colOff>883478</xdr:colOff>
      <xdr:row>12</xdr:row>
      <xdr:rowOff>-1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4003261" y="1408043"/>
          <a:ext cx="4086087" cy="607391"/>
        </a:xfrm>
        <a:prstGeom prst="rect">
          <a:avLst/>
        </a:prstGeom>
        <a:solidFill>
          <a:schemeClr val="lt1">
            <a:alpha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tIns="182880" rIns="182880" bIns="182880" rtlCol="0" anchor="ctr"/>
        <a:lstStyle/>
        <a:p>
          <a:pPr algn="ctr"/>
          <a:r>
            <a:rPr lang="en-US" sz="1600">
              <a:latin typeface="Arial" panose="020B0604020202020204" pitchFamily="34" charset="0"/>
              <a:cs typeface="Arial" panose="020B0604020202020204" pitchFamily="34" charset="0"/>
            </a:rPr>
            <a:t>GLOBAL HEALTH PLANS - MÉXICO</a:t>
          </a:r>
        </a:p>
      </xdr:txBody>
    </xdr:sp>
    <xdr:clientData/>
  </xdr:twoCellAnchor>
  <xdr:twoCellAnchor editAs="oneCell">
    <xdr:from>
      <xdr:col>0</xdr:col>
      <xdr:colOff>215900</xdr:colOff>
      <xdr:row>0</xdr:row>
      <xdr:rowOff>152400</xdr:rowOff>
    </xdr:from>
    <xdr:to>
      <xdr:col>0</xdr:col>
      <xdr:colOff>1219200</xdr:colOff>
      <xdr:row>6</xdr:row>
      <xdr:rowOff>151653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2400"/>
          <a:ext cx="1003300" cy="10279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gmu-my.sharepoint.com/personal/mvaldes_bupa_com_mx/Documents/Attachments/Cotizador-Bupa%202020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 DE DATOS"/>
      <sheetName val="Global Ultimate Health Plan"/>
      <sheetName val="Global Elite Health Plan"/>
      <sheetName val="Global Premier Health Plan"/>
      <sheetName val="Global Select Health Plan"/>
      <sheetName val="Global Major Medical Health Pla"/>
      <sheetName val="Resumen tarifas"/>
      <sheetName val="Tablas"/>
      <sheetName val="Cotizador-Bupa 2020 "/>
    </sheetNames>
    <definedNames>
      <definedName name="PictureElite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J26"/>
  <sheetViews>
    <sheetView showGridLines="0" showRowColHeaders="0" zoomScaleNormal="100" zoomScalePageLayoutView="70" workbookViewId="0">
      <selection activeCell="H20" sqref="H20"/>
    </sheetView>
  </sheetViews>
  <sheetFormatPr baseColWidth="10" defaultColWidth="20.5" defaultRowHeight="18" x14ac:dyDescent="0.2"/>
  <cols>
    <col min="1" max="1" width="14.83203125" style="93" customWidth="1"/>
    <col min="2" max="7" width="20.5" style="93" customWidth="1"/>
    <col min="8" max="8" width="12.83203125" style="93" customWidth="1"/>
    <col min="9" max="9" width="4.5" style="93" customWidth="1"/>
    <col min="10" max="16384" width="20.5" style="93"/>
  </cols>
  <sheetData>
    <row r="1" spans="1:10" ht="12.75" customHeight="1" x14ac:dyDescent="0.2"/>
    <row r="2" spans="1:10" x14ac:dyDescent="0.2">
      <c r="H2" s="93" t="s">
        <v>0</v>
      </c>
      <c r="I2" s="93" t="s">
        <v>0</v>
      </c>
    </row>
    <row r="6" spans="1:10" x14ac:dyDescent="0.2">
      <c r="H6" s="239" t="s">
        <v>0</v>
      </c>
      <c r="I6" s="239" t="s">
        <v>0</v>
      </c>
      <c r="J6" s="94" t="s">
        <v>0</v>
      </c>
    </row>
    <row r="11" spans="1:10" s="96" customFormat="1" ht="27" customHeight="1" x14ac:dyDescent="0.25">
      <c r="A11" s="258" t="s">
        <v>1</v>
      </c>
      <c r="B11" s="258"/>
      <c r="C11" s="258"/>
      <c r="D11" s="258"/>
      <c r="E11" s="258"/>
      <c r="F11" s="258"/>
      <c r="G11" s="258"/>
      <c r="H11" s="258"/>
      <c r="I11" s="95"/>
      <c r="J11" s="95"/>
    </row>
    <row r="13" spans="1:10" x14ac:dyDescent="0.2">
      <c r="A13" s="97" t="s">
        <v>2</v>
      </c>
    </row>
    <row r="14" spans="1:10" ht="11.25" customHeight="1" x14ac:dyDescent="0.2"/>
    <row r="15" spans="1:10" x14ac:dyDescent="0.2">
      <c r="B15" s="259" t="s">
        <v>3</v>
      </c>
      <c r="C15" s="260"/>
      <c r="D15" s="261" t="s">
        <v>4</v>
      </c>
      <c r="E15" s="262"/>
      <c r="F15" s="262"/>
      <c r="G15" s="262"/>
      <c r="H15" s="263"/>
    </row>
    <row r="16" spans="1:10" ht="9.5" customHeight="1" x14ac:dyDescent="0.2">
      <c r="D16" s="98"/>
      <c r="E16" s="98"/>
      <c r="F16" s="98"/>
    </row>
    <row r="17" spans="1:8" x14ac:dyDescent="0.2">
      <c r="B17" s="259" t="s">
        <v>5</v>
      </c>
      <c r="C17" s="259"/>
      <c r="D17" s="99">
        <v>2</v>
      </c>
      <c r="F17" s="264" t="s">
        <v>6</v>
      </c>
      <c r="G17" s="260"/>
      <c r="H17" s="99">
        <v>0</v>
      </c>
    </row>
    <row r="18" spans="1:8" ht="9.5" customHeight="1" x14ac:dyDescent="0.2">
      <c r="D18" s="98"/>
      <c r="E18" s="98"/>
    </row>
    <row r="19" spans="1:8" x14ac:dyDescent="0.2">
      <c r="B19" s="259" t="s">
        <v>7</v>
      </c>
      <c r="C19" s="260"/>
      <c r="D19" s="99">
        <v>34</v>
      </c>
      <c r="F19" s="264" t="s">
        <v>8</v>
      </c>
      <c r="G19" s="260"/>
      <c r="H19" s="99">
        <v>35</v>
      </c>
    </row>
    <row r="20" spans="1:8" ht="10.5" customHeight="1" x14ac:dyDescent="0.2"/>
    <row r="21" spans="1:8" x14ac:dyDescent="0.2">
      <c r="A21" s="97" t="s">
        <v>9</v>
      </c>
    </row>
    <row r="23" spans="1:8" x14ac:dyDescent="0.2">
      <c r="B23" s="259" t="s">
        <v>10</v>
      </c>
      <c r="C23" s="260"/>
      <c r="D23" s="261" t="s">
        <v>11</v>
      </c>
      <c r="E23" s="262"/>
      <c r="F23" s="263"/>
    </row>
    <row r="25" spans="1:8" x14ac:dyDescent="0.2">
      <c r="A25" s="97" t="s">
        <v>12</v>
      </c>
    </row>
    <row r="26" spans="1:8" ht="9" customHeight="1" x14ac:dyDescent="0.2">
      <c r="A26" s="97"/>
    </row>
  </sheetData>
  <sheetProtection selectLockedCells="1"/>
  <mergeCells count="9">
    <mergeCell ref="A11:H11"/>
    <mergeCell ref="B23:C23"/>
    <mergeCell ref="B17:C17"/>
    <mergeCell ref="D23:F23"/>
    <mergeCell ref="D15:H15"/>
    <mergeCell ref="F17:G17"/>
    <mergeCell ref="B15:C15"/>
    <mergeCell ref="B19:C19"/>
    <mergeCell ref="F19:G19"/>
  </mergeCells>
  <phoneticPr fontId="16" type="noConversion"/>
  <conditionalFormatting sqref="D19">
    <cfRule type="cellIs" dxfId="43" priority="1" stopIfTrue="1" operator="lessThan">
      <formula>18</formula>
    </cfRule>
    <cfRule type="cellIs" dxfId="42" priority="2" stopIfTrue="1" operator="greaterThan">
      <formula>74</formula>
    </cfRule>
  </conditionalFormatting>
  <conditionalFormatting sqref="D17">
    <cfRule type="cellIs" dxfId="41" priority="3" stopIfTrue="1" operator="equal">
      <formula>0</formula>
    </cfRule>
    <cfRule type="cellIs" dxfId="40" priority="4" stopIfTrue="1" operator="greaterThan">
      <formula>2</formula>
    </cfRule>
  </conditionalFormatting>
  <conditionalFormatting sqref="H19">
    <cfRule type="cellIs" dxfId="39" priority="5" stopIfTrue="1" operator="greaterThan">
      <formula>74</formula>
    </cfRule>
    <cfRule type="cellIs" dxfId="38" priority="6" stopIfTrue="1" operator="equal">
      <formula>0</formula>
    </cfRule>
  </conditionalFormatting>
  <pageMargins left="0.25" right="0.25" top="0.25" bottom="0.25" header="0.511811023622047" footer="0.511811023622047"/>
  <pageSetup scale="52" orientation="landscape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2:AE1504"/>
  <sheetViews>
    <sheetView showGridLines="0" zoomScale="117" zoomScaleNormal="117" workbookViewId="0"/>
  </sheetViews>
  <sheetFormatPr baseColWidth="10" defaultColWidth="9.1640625" defaultRowHeight="13" x14ac:dyDescent="0.15"/>
  <cols>
    <col min="1" max="1" width="3.6640625" style="196" customWidth="1"/>
    <col min="2" max="2" width="20.6640625" style="196" customWidth="1"/>
    <col min="3" max="6" width="15.6640625" style="197" customWidth="1"/>
    <col min="7" max="7" width="12" style="197" customWidth="1"/>
    <col min="8" max="8" width="6" style="196" hidden="1" customWidth="1"/>
    <col min="9" max="14" width="15.6640625" style="196" hidden="1" customWidth="1"/>
    <col min="15" max="20" width="0" style="196" hidden="1" customWidth="1"/>
    <col min="21" max="24" width="9.33203125" style="196" bestFit="1" customWidth="1"/>
    <col min="25" max="25" width="12.33203125" style="196" bestFit="1" customWidth="1"/>
    <col min="26" max="26" width="24.33203125" style="196" customWidth="1"/>
    <col min="27" max="27" width="20" style="196" bestFit="1" customWidth="1"/>
    <col min="28" max="28" width="12.33203125" style="196" bestFit="1" customWidth="1"/>
    <col min="29" max="29" width="10.1640625" style="196" bestFit="1" customWidth="1"/>
    <col min="30" max="30" width="9.1640625" style="196"/>
    <col min="31" max="31" width="21.6640625" style="196" bestFit="1" customWidth="1"/>
    <col min="32" max="16384" width="9.1640625" style="196"/>
  </cols>
  <sheetData>
    <row r="2" spans="1:27" ht="18" x14ac:dyDescent="0.2">
      <c r="A2" s="272" t="s">
        <v>13</v>
      </c>
      <c r="B2" s="272"/>
      <c r="C2" s="272"/>
      <c r="D2" s="272"/>
      <c r="E2" s="272"/>
      <c r="F2" s="272"/>
      <c r="G2" s="272"/>
      <c r="I2" s="196" t="s">
        <v>14</v>
      </c>
      <c r="K2" s="196">
        <v>9.2500000000000013E-2</v>
      </c>
    </row>
    <row r="3" spans="1:27" ht="18" x14ac:dyDescent="0.2">
      <c r="A3" s="272" t="s">
        <v>15</v>
      </c>
      <c r="B3" s="272"/>
      <c r="C3" s="272"/>
      <c r="D3" s="272"/>
      <c r="E3" s="272"/>
      <c r="F3" s="272"/>
      <c r="G3" s="272"/>
      <c r="I3" s="196" t="s">
        <v>16</v>
      </c>
      <c r="K3" s="196">
        <v>0.26874999999999999</v>
      </c>
      <c r="U3" s="267">
        <v>1000</v>
      </c>
      <c r="V3" s="267"/>
      <c r="W3" s="267"/>
      <c r="X3" s="267"/>
    </row>
    <row r="4" spans="1:27" x14ac:dyDescent="0.15">
      <c r="A4" s="271" t="s">
        <v>17</v>
      </c>
      <c r="B4" s="271"/>
      <c r="C4" s="271"/>
      <c r="D4" s="271"/>
      <c r="E4" s="271"/>
      <c r="F4" s="271"/>
      <c r="G4" s="271"/>
      <c r="I4" s="196" t="s">
        <v>18</v>
      </c>
      <c r="K4" s="196">
        <v>0.52249999999999996</v>
      </c>
      <c r="U4" s="196">
        <v>2</v>
      </c>
      <c r="V4" s="196">
        <v>0</v>
      </c>
      <c r="W4" s="198">
        <v>4.4999999999999998E-2</v>
      </c>
    </row>
    <row r="5" spans="1:27" x14ac:dyDescent="0.15">
      <c r="A5" s="196" t="s">
        <v>0</v>
      </c>
      <c r="B5" s="199" t="s">
        <v>0</v>
      </c>
      <c r="C5" s="200">
        <v>1000</v>
      </c>
      <c r="D5" s="200">
        <v>2000</v>
      </c>
      <c r="E5" s="200">
        <v>3500</v>
      </c>
      <c r="F5" s="241">
        <v>5000</v>
      </c>
      <c r="G5" s="241">
        <v>10000</v>
      </c>
      <c r="I5" s="268" t="s">
        <v>19</v>
      </c>
      <c r="J5" s="268"/>
      <c r="K5" s="268"/>
      <c r="L5" s="268"/>
      <c r="M5" s="268"/>
      <c r="U5" s="196" t="s">
        <v>20</v>
      </c>
      <c r="V5" s="196" t="s">
        <v>21</v>
      </c>
      <c r="W5" s="196" t="s">
        <v>22</v>
      </c>
      <c r="X5" s="196" t="s">
        <v>23</v>
      </c>
    </row>
    <row r="6" spans="1:27" ht="15" x14ac:dyDescent="0.2">
      <c r="A6" s="196">
        <v>18</v>
      </c>
      <c r="B6" s="199"/>
      <c r="C6" s="224">
        <v>111137.5</v>
      </c>
      <c r="D6" s="224">
        <v>80237.5</v>
      </c>
      <c r="E6" s="224">
        <v>62125</v>
      </c>
      <c r="F6" s="224">
        <v>53937.5</v>
      </c>
      <c r="G6" s="224">
        <v>41900</v>
      </c>
      <c r="H6" s="225"/>
      <c r="I6" s="201">
        <v>96337.5</v>
      </c>
      <c r="J6" s="201">
        <v>69712.5</v>
      </c>
      <c r="K6" s="201">
        <v>54087.5</v>
      </c>
      <c r="L6" s="201">
        <v>47025</v>
      </c>
      <c r="M6" s="201">
        <v>36650</v>
      </c>
      <c r="O6" s="196" t="b">
        <v>1</v>
      </c>
      <c r="P6" s="196" t="b">
        <v>1</v>
      </c>
      <c r="Q6" s="196" t="b">
        <v>1</v>
      </c>
      <c r="R6" s="196" t="b">
        <v>1</v>
      </c>
      <c r="S6" s="196" t="b">
        <v>1</v>
      </c>
      <c r="U6" s="224">
        <v>20950</v>
      </c>
      <c r="V6" s="224">
        <v>20950</v>
      </c>
      <c r="W6" s="224">
        <v>942.75</v>
      </c>
      <c r="X6" s="224">
        <v>21892.75</v>
      </c>
    </row>
    <row r="7" spans="1:27" ht="15" x14ac:dyDescent="0.2">
      <c r="A7" s="196">
        <v>19</v>
      </c>
      <c r="B7" s="199"/>
      <c r="C7" s="224">
        <v>115450</v>
      </c>
      <c r="D7" s="224">
        <v>83375</v>
      </c>
      <c r="E7" s="224">
        <v>64550</v>
      </c>
      <c r="F7" s="224">
        <v>56000</v>
      </c>
      <c r="G7" s="224">
        <v>43537.5</v>
      </c>
      <c r="H7" s="225"/>
      <c r="I7" s="201">
        <v>100062.5</v>
      </c>
      <c r="J7" s="201">
        <v>72400</v>
      </c>
      <c r="K7" s="201">
        <v>56187.5</v>
      </c>
      <c r="L7" s="201">
        <v>48812.5</v>
      </c>
      <c r="M7" s="201">
        <v>38075</v>
      </c>
      <c r="O7" s="196" t="b">
        <v>1</v>
      </c>
      <c r="P7" s="196" t="b">
        <v>1</v>
      </c>
      <c r="Q7" s="196" t="b">
        <v>1</v>
      </c>
      <c r="R7" s="196" t="b">
        <v>1</v>
      </c>
      <c r="S7" s="196" t="b">
        <v>1</v>
      </c>
      <c r="U7" s="224">
        <v>21768.75</v>
      </c>
      <c r="V7" s="224">
        <v>21768.75</v>
      </c>
      <c r="W7" s="224">
        <v>979.59375</v>
      </c>
      <c r="X7" s="224">
        <v>22748.34375</v>
      </c>
      <c r="Y7" s="224"/>
    </row>
    <row r="8" spans="1:27" ht="15" x14ac:dyDescent="0.2">
      <c r="A8" s="196">
        <v>20</v>
      </c>
      <c r="B8" s="199"/>
      <c r="C8" s="224">
        <v>120075</v>
      </c>
      <c r="D8" s="224">
        <v>86700</v>
      </c>
      <c r="E8" s="224">
        <v>67162.5</v>
      </c>
      <c r="F8" s="224">
        <v>58275</v>
      </c>
      <c r="G8" s="224">
        <v>45287.5</v>
      </c>
      <c r="H8" s="225"/>
      <c r="I8" s="201">
        <v>104037.5</v>
      </c>
      <c r="J8" s="201">
        <v>75275</v>
      </c>
      <c r="K8" s="201">
        <v>58425</v>
      </c>
      <c r="L8" s="201">
        <v>50775</v>
      </c>
      <c r="M8" s="201">
        <v>39575</v>
      </c>
      <c r="O8" s="196" t="b">
        <v>1</v>
      </c>
      <c r="P8" s="196" t="b">
        <v>1</v>
      </c>
      <c r="Q8" s="196" t="b">
        <v>1</v>
      </c>
      <c r="R8" s="196" t="b">
        <v>1</v>
      </c>
      <c r="S8" s="196" t="b">
        <v>1</v>
      </c>
      <c r="U8" s="224">
        <v>22643.75</v>
      </c>
      <c r="V8" s="224">
        <v>22643.75</v>
      </c>
      <c r="W8" s="224">
        <v>1018.96875</v>
      </c>
      <c r="X8" s="224">
        <v>23662.71875</v>
      </c>
    </row>
    <row r="9" spans="1:27" ht="15" x14ac:dyDescent="0.2">
      <c r="A9" s="196">
        <v>21</v>
      </c>
      <c r="B9" s="199"/>
      <c r="C9" s="224">
        <v>124612.5</v>
      </c>
      <c r="D9" s="224">
        <v>89975</v>
      </c>
      <c r="E9" s="224">
        <v>69625</v>
      </c>
      <c r="F9" s="224">
        <v>60412.5</v>
      </c>
      <c r="G9" s="224">
        <v>46950</v>
      </c>
      <c r="H9" s="225"/>
      <c r="I9" s="201">
        <v>107950</v>
      </c>
      <c r="J9" s="201">
        <v>78100</v>
      </c>
      <c r="K9" s="201">
        <v>60550</v>
      </c>
      <c r="L9" s="201">
        <v>52612.5</v>
      </c>
      <c r="M9" s="201">
        <v>41012.5</v>
      </c>
      <c r="O9" s="196" t="b">
        <v>1</v>
      </c>
      <c r="P9" s="196" t="b">
        <v>1</v>
      </c>
      <c r="Q9" s="196" t="b">
        <v>1</v>
      </c>
      <c r="R9" s="196" t="b">
        <v>1</v>
      </c>
      <c r="S9" s="196" t="b">
        <v>1</v>
      </c>
      <c r="U9" s="224">
        <v>23475</v>
      </c>
      <c r="V9" s="224">
        <v>23475</v>
      </c>
      <c r="W9" s="224">
        <v>1056.375</v>
      </c>
      <c r="X9" s="224">
        <v>24531.375</v>
      </c>
    </row>
    <row r="10" spans="1:27" ht="15" x14ac:dyDescent="0.2">
      <c r="A10" s="196">
        <v>22</v>
      </c>
      <c r="B10" s="199"/>
      <c r="C10" s="224">
        <v>128912.5</v>
      </c>
      <c r="D10" s="224">
        <v>93050</v>
      </c>
      <c r="E10" s="224">
        <v>72012.5</v>
      </c>
      <c r="F10" s="224">
        <v>62512.5</v>
      </c>
      <c r="G10" s="224">
        <v>48562.5</v>
      </c>
      <c r="H10" s="225"/>
      <c r="I10" s="201">
        <v>111662.5</v>
      </c>
      <c r="J10" s="201">
        <v>80750</v>
      </c>
      <c r="K10" s="201">
        <v>62612.5</v>
      </c>
      <c r="L10" s="201">
        <v>54412.5</v>
      </c>
      <c r="M10" s="201">
        <v>42400</v>
      </c>
      <c r="O10" s="196" t="b">
        <v>1</v>
      </c>
      <c r="P10" s="196" t="b">
        <v>1</v>
      </c>
      <c r="Q10" s="196" t="b">
        <v>1</v>
      </c>
      <c r="R10" s="196" t="b">
        <v>1</v>
      </c>
      <c r="S10" s="196" t="b">
        <v>1</v>
      </c>
      <c r="U10" s="224">
        <v>24281.25</v>
      </c>
      <c r="V10" s="224">
        <v>24281.25</v>
      </c>
      <c r="W10" s="224">
        <v>1092.65625</v>
      </c>
      <c r="X10" s="224">
        <v>25373.90625</v>
      </c>
    </row>
    <row r="11" spans="1:27" ht="15" x14ac:dyDescent="0.2">
      <c r="A11" s="196">
        <v>23</v>
      </c>
      <c r="B11" s="199"/>
      <c r="C11" s="224">
        <v>133487.5</v>
      </c>
      <c r="D11" s="224">
        <v>96375</v>
      </c>
      <c r="E11" s="224">
        <v>74587.5</v>
      </c>
      <c r="F11" s="224">
        <v>64712.5</v>
      </c>
      <c r="G11" s="224">
        <v>50275</v>
      </c>
      <c r="H11" s="225"/>
      <c r="I11" s="201">
        <v>115587.5</v>
      </c>
      <c r="J11" s="201">
        <v>83612.5</v>
      </c>
      <c r="K11" s="201">
        <v>64825</v>
      </c>
      <c r="L11" s="201">
        <v>56312.5</v>
      </c>
      <c r="M11" s="201">
        <v>43875</v>
      </c>
      <c r="O11" s="196" t="b">
        <v>1</v>
      </c>
      <c r="P11" s="196" t="b">
        <v>1</v>
      </c>
      <c r="Q11" s="196" t="b">
        <v>1</v>
      </c>
      <c r="R11" s="196" t="b">
        <v>1</v>
      </c>
      <c r="S11" s="196" t="b">
        <v>1</v>
      </c>
      <c r="U11" s="224">
        <v>25137.5</v>
      </c>
      <c r="V11" s="224">
        <v>25137.5</v>
      </c>
      <c r="W11" s="224">
        <v>1131.1875</v>
      </c>
      <c r="X11" s="224">
        <v>26268.6875</v>
      </c>
    </row>
    <row r="12" spans="1:27" ht="15" x14ac:dyDescent="0.2">
      <c r="A12" s="196">
        <v>24</v>
      </c>
      <c r="B12" s="199"/>
      <c r="C12" s="224">
        <v>137987.5</v>
      </c>
      <c r="D12" s="224">
        <v>99587.5</v>
      </c>
      <c r="E12" s="224">
        <v>77062.5</v>
      </c>
      <c r="F12" s="224">
        <v>66887.5</v>
      </c>
      <c r="G12" s="224">
        <v>51925</v>
      </c>
      <c r="H12" s="225"/>
      <c r="I12" s="201">
        <v>119475</v>
      </c>
      <c r="J12" s="201">
        <v>86375</v>
      </c>
      <c r="K12" s="201">
        <v>66975</v>
      </c>
      <c r="L12" s="201">
        <v>58187.5</v>
      </c>
      <c r="M12" s="201">
        <v>45312.5</v>
      </c>
      <c r="O12" s="196" t="b">
        <v>1</v>
      </c>
      <c r="P12" s="196" t="b">
        <v>1</v>
      </c>
      <c r="Q12" s="196" t="b">
        <v>1</v>
      </c>
      <c r="R12" s="196" t="b">
        <v>1</v>
      </c>
      <c r="S12" s="196" t="b">
        <v>1</v>
      </c>
      <c r="U12" s="224">
        <v>25962.5</v>
      </c>
      <c r="V12" s="224">
        <v>25962.5</v>
      </c>
      <c r="W12" s="224">
        <v>1168.3125</v>
      </c>
      <c r="X12" s="224">
        <v>27130.8125</v>
      </c>
    </row>
    <row r="13" spans="1:27" ht="15" x14ac:dyDescent="0.2">
      <c r="A13" s="196">
        <v>25</v>
      </c>
      <c r="B13" s="199"/>
      <c r="C13" s="224">
        <v>142287.5</v>
      </c>
      <c r="D13" s="224">
        <v>102662.5</v>
      </c>
      <c r="E13" s="224">
        <v>79450</v>
      </c>
      <c r="F13" s="224">
        <v>68962.5</v>
      </c>
      <c r="G13" s="224">
        <v>53550</v>
      </c>
      <c r="H13" s="225"/>
      <c r="I13" s="201">
        <v>123187.5</v>
      </c>
      <c r="J13" s="201">
        <v>89037.5</v>
      </c>
      <c r="K13" s="201">
        <v>69025</v>
      </c>
      <c r="L13" s="201">
        <v>59975</v>
      </c>
      <c r="M13" s="201">
        <v>46700</v>
      </c>
      <c r="O13" s="196" t="b">
        <v>1</v>
      </c>
      <c r="P13" s="196" t="b">
        <v>1</v>
      </c>
      <c r="Q13" s="196" t="b">
        <v>1</v>
      </c>
      <c r="R13" s="196" t="b">
        <v>1</v>
      </c>
      <c r="S13" s="196" t="b">
        <v>1</v>
      </c>
      <c r="U13" s="224">
        <v>26775</v>
      </c>
      <c r="V13" s="224">
        <v>26775</v>
      </c>
      <c r="W13" s="224">
        <v>1204.875</v>
      </c>
      <c r="X13" s="224">
        <v>27979.875</v>
      </c>
    </row>
    <row r="14" spans="1:27" ht="15" x14ac:dyDescent="0.2">
      <c r="A14" s="196">
        <v>26</v>
      </c>
      <c r="B14" s="199"/>
      <c r="C14" s="224">
        <v>146825</v>
      </c>
      <c r="D14" s="224">
        <v>105975</v>
      </c>
      <c r="E14" s="224">
        <v>82000</v>
      </c>
      <c r="F14" s="224">
        <v>71162.5</v>
      </c>
      <c r="G14" s="224">
        <v>55275</v>
      </c>
      <c r="H14" s="225"/>
      <c r="I14" s="201">
        <v>127100</v>
      </c>
      <c r="J14" s="201">
        <v>91887.5</v>
      </c>
      <c r="K14" s="201">
        <v>71225</v>
      </c>
      <c r="L14" s="201">
        <v>61875</v>
      </c>
      <c r="M14" s="201">
        <v>48187.5</v>
      </c>
      <c r="O14" s="196" t="b">
        <v>1</v>
      </c>
      <c r="P14" s="196" t="b">
        <v>1</v>
      </c>
      <c r="Q14" s="196" t="b">
        <v>1</v>
      </c>
      <c r="R14" s="196" t="b">
        <v>1</v>
      </c>
      <c r="S14" s="196" t="b">
        <v>1</v>
      </c>
      <c r="U14" s="224">
        <v>27637.5</v>
      </c>
      <c r="V14" s="224">
        <v>27637.5</v>
      </c>
      <c r="W14" s="224">
        <v>1243.6875</v>
      </c>
      <c r="X14" s="224">
        <v>28881.1875</v>
      </c>
    </row>
    <row r="15" spans="1:27" ht="15" x14ac:dyDescent="0.2">
      <c r="A15" s="196">
        <v>27</v>
      </c>
      <c r="B15" s="199"/>
      <c r="C15" s="224">
        <v>151350</v>
      </c>
      <c r="D15" s="224">
        <v>109237.5</v>
      </c>
      <c r="E15" s="224">
        <v>84525</v>
      </c>
      <c r="F15" s="224">
        <v>73362.5</v>
      </c>
      <c r="G15" s="224">
        <v>56962.5</v>
      </c>
      <c r="H15" s="225"/>
      <c r="I15" s="201">
        <v>131000</v>
      </c>
      <c r="J15" s="201">
        <v>94687.5</v>
      </c>
      <c r="K15" s="201">
        <v>73400</v>
      </c>
      <c r="L15" s="201">
        <v>63762.5</v>
      </c>
      <c r="M15" s="201">
        <v>49650</v>
      </c>
      <c r="O15" s="196" t="b">
        <v>1</v>
      </c>
      <c r="P15" s="196" t="b">
        <v>1</v>
      </c>
      <c r="Q15" s="196" t="b">
        <v>1</v>
      </c>
      <c r="R15" s="196" t="b">
        <v>1</v>
      </c>
      <c r="S15" s="196" t="b">
        <v>1</v>
      </c>
      <c r="U15" s="224">
        <v>28481.25</v>
      </c>
      <c r="V15" s="224">
        <v>28481.25</v>
      </c>
      <c r="W15" s="224">
        <v>1281.65625</v>
      </c>
      <c r="X15" s="224">
        <v>29762.90625</v>
      </c>
    </row>
    <row r="16" spans="1:27" ht="15" x14ac:dyDescent="0.2">
      <c r="A16" s="196">
        <v>28</v>
      </c>
      <c r="B16" s="199"/>
      <c r="C16" s="224">
        <v>156000</v>
      </c>
      <c r="D16" s="224">
        <v>112525</v>
      </c>
      <c r="E16" s="224">
        <v>87112.5</v>
      </c>
      <c r="F16" s="224">
        <v>75575</v>
      </c>
      <c r="G16" s="224">
        <v>58700</v>
      </c>
      <c r="H16" s="225"/>
      <c r="I16" s="201">
        <v>135000</v>
      </c>
      <c r="J16" s="201">
        <v>97525</v>
      </c>
      <c r="K16" s="201">
        <v>75625</v>
      </c>
      <c r="L16" s="201">
        <v>65675</v>
      </c>
      <c r="M16" s="201">
        <v>51137.5</v>
      </c>
      <c r="O16" s="196" t="b">
        <v>1</v>
      </c>
      <c r="P16" s="196" t="b">
        <v>1</v>
      </c>
      <c r="Q16" s="196" t="b">
        <v>1</v>
      </c>
      <c r="R16" s="196" t="b">
        <v>1</v>
      </c>
      <c r="S16" s="196" t="b">
        <v>1</v>
      </c>
      <c r="U16" s="224">
        <v>29350</v>
      </c>
      <c r="V16" s="224">
        <v>29350</v>
      </c>
      <c r="W16" s="224">
        <v>1320.75</v>
      </c>
      <c r="X16" s="224">
        <v>30670.75</v>
      </c>
      <c r="Y16" s="202"/>
      <c r="Z16" s="203"/>
      <c r="AA16" s="202"/>
    </row>
    <row r="17" spans="1:24" ht="15" x14ac:dyDescent="0.2">
      <c r="A17" s="196">
        <v>29</v>
      </c>
      <c r="B17" s="199"/>
      <c r="C17" s="224">
        <v>161875</v>
      </c>
      <c r="D17" s="224">
        <v>116762.5</v>
      </c>
      <c r="E17" s="224">
        <v>90375</v>
      </c>
      <c r="F17" s="224">
        <v>78412.5</v>
      </c>
      <c r="G17" s="224">
        <v>60887.5</v>
      </c>
      <c r="H17" s="225"/>
      <c r="I17" s="201">
        <v>140075</v>
      </c>
      <c r="J17" s="201">
        <v>101187.5</v>
      </c>
      <c r="K17" s="201">
        <v>78437.5</v>
      </c>
      <c r="L17" s="201">
        <v>68125</v>
      </c>
      <c r="M17" s="201">
        <v>53025</v>
      </c>
      <c r="O17" s="196" t="b">
        <v>1</v>
      </c>
      <c r="P17" s="196" t="b">
        <v>1</v>
      </c>
      <c r="Q17" s="196" t="b">
        <v>1</v>
      </c>
      <c r="R17" s="196" t="b">
        <v>1</v>
      </c>
      <c r="S17" s="196" t="b">
        <v>1</v>
      </c>
      <c r="U17" s="224">
        <v>30443.75</v>
      </c>
      <c r="V17" s="224">
        <v>30443.75</v>
      </c>
      <c r="W17" s="224">
        <v>1369.96875</v>
      </c>
      <c r="X17" s="224">
        <v>31813.71875</v>
      </c>
    </row>
    <row r="18" spans="1:24" ht="15" x14ac:dyDescent="0.2">
      <c r="A18" s="196">
        <v>30</v>
      </c>
      <c r="B18" s="199"/>
      <c r="C18" s="224">
        <v>168000</v>
      </c>
      <c r="D18" s="224">
        <v>121200</v>
      </c>
      <c r="E18" s="224">
        <v>93737.5</v>
      </c>
      <c r="F18" s="224">
        <v>81337.5</v>
      </c>
      <c r="G18" s="224">
        <v>63175</v>
      </c>
      <c r="H18" s="225"/>
      <c r="I18" s="201">
        <v>145362.5</v>
      </c>
      <c r="J18" s="201">
        <v>105012.5</v>
      </c>
      <c r="K18" s="201">
        <v>81337.5</v>
      </c>
      <c r="L18" s="201">
        <v>70662.5</v>
      </c>
      <c r="M18" s="201">
        <v>55000</v>
      </c>
      <c r="O18" s="196" t="b">
        <v>1</v>
      </c>
      <c r="P18" s="196" t="b">
        <v>1</v>
      </c>
      <c r="Q18" s="196" t="b">
        <v>1</v>
      </c>
      <c r="R18" s="196" t="b">
        <v>1</v>
      </c>
      <c r="S18" s="196" t="b">
        <v>1</v>
      </c>
      <c r="U18" s="224">
        <v>31587.5</v>
      </c>
      <c r="V18" s="224">
        <v>31587.5</v>
      </c>
      <c r="W18" s="224">
        <v>1421.4375</v>
      </c>
      <c r="X18" s="224">
        <v>33008.9375</v>
      </c>
    </row>
    <row r="19" spans="1:24" ht="15" x14ac:dyDescent="0.2">
      <c r="A19" s="196">
        <v>31</v>
      </c>
      <c r="B19" s="199"/>
      <c r="C19" s="224">
        <v>174087.5</v>
      </c>
      <c r="D19" s="224">
        <v>125600</v>
      </c>
      <c r="E19" s="224">
        <v>97175</v>
      </c>
      <c r="F19" s="224">
        <v>84287.5</v>
      </c>
      <c r="G19" s="224">
        <v>65475</v>
      </c>
      <c r="H19" s="225"/>
      <c r="I19" s="201">
        <v>150587.5</v>
      </c>
      <c r="J19" s="201">
        <v>108800</v>
      </c>
      <c r="K19" s="201">
        <v>84300</v>
      </c>
      <c r="L19" s="201">
        <v>73200</v>
      </c>
      <c r="M19" s="201">
        <v>56975</v>
      </c>
      <c r="O19" s="196" t="b">
        <v>1</v>
      </c>
      <c r="P19" s="196" t="b">
        <v>1</v>
      </c>
      <c r="Q19" s="196" t="b">
        <v>1</v>
      </c>
      <c r="R19" s="196" t="b">
        <v>1</v>
      </c>
      <c r="S19" s="196" t="b">
        <v>1</v>
      </c>
      <c r="U19" s="224">
        <v>32737.5</v>
      </c>
      <c r="V19" s="224">
        <v>32737.5</v>
      </c>
      <c r="W19" s="224">
        <v>1473.1875</v>
      </c>
      <c r="X19" s="224">
        <v>34210.6875</v>
      </c>
    </row>
    <row r="20" spans="1:24" ht="15" x14ac:dyDescent="0.2">
      <c r="A20" s="196">
        <v>32</v>
      </c>
      <c r="B20" s="199"/>
      <c r="C20" s="224">
        <v>180312.5</v>
      </c>
      <c r="D20" s="224">
        <v>130050</v>
      </c>
      <c r="E20" s="224">
        <v>100612.5</v>
      </c>
      <c r="F20" s="224">
        <v>87312.5</v>
      </c>
      <c r="G20" s="224">
        <v>67787.5</v>
      </c>
      <c r="H20" s="225"/>
      <c r="I20" s="201">
        <v>155975</v>
      </c>
      <c r="J20" s="201">
        <v>112637.5</v>
      </c>
      <c r="K20" s="201">
        <v>87262.5</v>
      </c>
      <c r="L20" s="201">
        <v>75800</v>
      </c>
      <c r="M20" s="201">
        <v>58975</v>
      </c>
      <c r="O20" s="196" t="b">
        <v>1</v>
      </c>
      <c r="P20" s="196" t="b">
        <v>1</v>
      </c>
      <c r="Q20" s="196" t="b">
        <v>1</v>
      </c>
      <c r="R20" s="196" t="b">
        <v>1</v>
      </c>
      <c r="S20" s="196" t="b">
        <v>1</v>
      </c>
      <c r="U20" s="224">
        <v>33893.75</v>
      </c>
      <c r="V20" s="224">
        <v>33893.75</v>
      </c>
      <c r="W20" s="224">
        <v>1525.21875</v>
      </c>
      <c r="X20" s="224">
        <v>35418.96875</v>
      </c>
    </row>
    <row r="21" spans="1:24" ht="15" x14ac:dyDescent="0.2">
      <c r="A21" s="196">
        <v>33</v>
      </c>
      <c r="B21" s="199"/>
      <c r="C21" s="224">
        <v>184025</v>
      </c>
      <c r="D21" s="224">
        <v>132737.5</v>
      </c>
      <c r="E21" s="224">
        <v>102662.5</v>
      </c>
      <c r="F21" s="224">
        <v>89075</v>
      </c>
      <c r="G21" s="224">
        <v>69150</v>
      </c>
      <c r="H21" s="225"/>
      <c r="I21" s="201">
        <v>159162.5</v>
      </c>
      <c r="J21" s="201">
        <v>114950</v>
      </c>
      <c r="K21" s="201">
        <v>89037.5</v>
      </c>
      <c r="L21" s="201">
        <v>77312.5</v>
      </c>
      <c r="M21" s="201">
        <v>60150</v>
      </c>
      <c r="O21" s="196" t="b">
        <v>1</v>
      </c>
      <c r="P21" s="196" t="b">
        <v>1</v>
      </c>
      <c r="Q21" s="196" t="b">
        <v>1</v>
      </c>
      <c r="R21" s="196" t="b">
        <v>1</v>
      </c>
      <c r="S21" s="196" t="b">
        <v>1</v>
      </c>
      <c r="U21" s="224">
        <v>34575</v>
      </c>
      <c r="V21" s="224">
        <v>34575</v>
      </c>
      <c r="W21" s="224">
        <v>1555.875</v>
      </c>
      <c r="X21" s="224">
        <v>36130.875</v>
      </c>
    </row>
    <row r="22" spans="1:24" ht="15" x14ac:dyDescent="0.2">
      <c r="A22" s="196">
        <v>34</v>
      </c>
      <c r="B22" s="199"/>
      <c r="C22" s="224">
        <v>187962.5</v>
      </c>
      <c r="D22" s="224">
        <v>135575</v>
      </c>
      <c r="E22" s="224">
        <v>104850</v>
      </c>
      <c r="F22" s="224">
        <v>90962.5</v>
      </c>
      <c r="G22" s="224">
        <v>70625</v>
      </c>
      <c r="H22" s="225"/>
      <c r="I22" s="201">
        <v>162550</v>
      </c>
      <c r="J22" s="201">
        <v>117387.5</v>
      </c>
      <c r="K22" s="201">
        <v>90900</v>
      </c>
      <c r="L22" s="201">
        <v>78950</v>
      </c>
      <c r="M22" s="201">
        <v>61412.5</v>
      </c>
      <c r="O22" s="196" t="b">
        <v>1</v>
      </c>
      <c r="P22" s="196" t="b">
        <v>1</v>
      </c>
      <c r="Q22" s="196" t="b">
        <v>1</v>
      </c>
      <c r="R22" s="196" t="b">
        <v>1</v>
      </c>
      <c r="S22" s="196" t="b">
        <v>1</v>
      </c>
      <c r="U22" s="224">
        <v>35312.5</v>
      </c>
      <c r="V22" s="224">
        <v>35312.5</v>
      </c>
      <c r="W22" s="224">
        <v>1589.0625</v>
      </c>
      <c r="X22" s="224">
        <v>36901.5625</v>
      </c>
    </row>
    <row r="23" spans="1:24" ht="15" x14ac:dyDescent="0.2">
      <c r="A23" s="196">
        <v>35</v>
      </c>
      <c r="B23" s="199"/>
      <c r="C23" s="224">
        <v>191837.5</v>
      </c>
      <c r="D23" s="224">
        <v>138362.5</v>
      </c>
      <c r="E23" s="224">
        <v>107025</v>
      </c>
      <c r="F23" s="224">
        <v>92850</v>
      </c>
      <c r="G23" s="224">
        <v>72087.5</v>
      </c>
      <c r="H23" s="225"/>
      <c r="I23" s="201">
        <v>165900</v>
      </c>
      <c r="J23" s="201">
        <v>119800</v>
      </c>
      <c r="K23" s="201">
        <v>92787.5</v>
      </c>
      <c r="L23" s="201">
        <v>80575</v>
      </c>
      <c r="M23" s="201">
        <v>62675</v>
      </c>
      <c r="O23" s="196" t="b">
        <v>1</v>
      </c>
      <c r="P23" s="196" t="b">
        <v>1</v>
      </c>
      <c r="Q23" s="196" t="b">
        <v>1</v>
      </c>
      <c r="R23" s="196" t="b">
        <v>1</v>
      </c>
      <c r="S23" s="196" t="b">
        <v>1</v>
      </c>
      <c r="U23" s="224">
        <v>36043.75</v>
      </c>
      <c r="V23" s="224">
        <v>36043.75</v>
      </c>
      <c r="W23" s="224">
        <v>1621.96875</v>
      </c>
      <c r="X23" s="224">
        <v>37665.71875</v>
      </c>
    </row>
    <row r="24" spans="1:24" ht="15" x14ac:dyDescent="0.2">
      <c r="A24" s="196">
        <v>36</v>
      </c>
      <c r="B24" s="199"/>
      <c r="C24" s="224">
        <v>195737.5</v>
      </c>
      <c r="D24" s="224">
        <v>141187.5</v>
      </c>
      <c r="E24" s="224">
        <v>109175</v>
      </c>
      <c r="F24" s="224">
        <v>94712.5</v>
      </c>
      <c r="G24" s="224">
        <v>73537.5</v>
      </c>
      <c r="H24" s="225"/>
      <c r="I24" s="201">
        <v>169262.5</v>
      </c>
      <c r="J24" s="201">
        <v>122237.5</v>
      </c>
      <c r="K24" s="201">
        <v>94650</v>
      </c>
      <c r="L24" s="201">
        <v>82175</v>
      </c>
      <c r="M24" s="201">
        <v>63937.5</v>
      </c>
      <c r="O24" s="196" t="b">
        <v>1</v>
      </c>
      <c r="P24" s="196" t="b">
        <v>1</v>
      </c>
      <c r="Q24" s="196" t="b">
        <v>1</v>
      </c>
      <c r="R24" s="196" t="b">
        <v>1</v>
      </c>
      <c r="S24" s="196" t="b">
        <v>1</v>
      </c>
      <c r="U24" s="224">
        <v>36768.75</v>
      </c>
      <c r="V24" s="224">
        <v>36768.75</v>
      </c>
      <c r="W24" s="224">
        <v>1654.59375</v>
      </c>
      <c r="X24" s="224">
        <v>38423.34375</v>
      </c>
    </row>
    <row r="25" spans="1:24" ht="15" x14ac:dyDescent="0.2">
      <c r="A25" s="196">
        <v>37</v>
      </c>
      <c r="B25" s="199"/>
      <c r="C25" s="224">
        <v>199625</v>
      </c>
      <c r="D25" s="224">
        <v>143975</v>
      </c>
      <c r="E25" s="224">
        <v>111337.5</v>
      </c>
      <c r="F25" s="224">
        <v>96575</v>
      </c>
      <c r="G25" s="224">
        <v>75000</v>
      </c>
      <c r="H25" s="225"/>
      <c r="I25" s="201">
        <v>172612.5</v>
      </c>
      <c r="J25" s="201">
        <v>124637.5</v>
      </c>
      <c r="K25" s="201">
        <v>96512.5</v>
      </c>
      <c r="L25" s="201">
        <v>83787.5</v>
      </c>
      <c r="M25" s="201">
        <v>65187.5</v>
      </c>
      <c r="O25" s="196" t="b">
        <v>1</v>
      </c>
      <c r="P25" s="196" t="b">
        <v>1</v>
      </c>
      <c r="Q25" s="196" t="b">
        <v>1</v>
      </c>
      <c r="R25" s="196" t="b">
        <v>1</v>
      </c>
      <c r="S25" s="196" t="b">
        <v>1</v>
      </c>
      <c r="U25" s="224">
        <v>37500</v>
      </c>
      <c r="V25" s="224">
        <v>37500</v>
      </c>
      <c r="W25" s="224">
        <v>1687.5</v>
      </c>
      <c r="X25" s="224">
        <v>39187.5</v>
      </c>
    </row>
    <row r="26" spans="1:24" ht="15" x14ac:dyDescent="0.2">
      <c r="A26" s="196">
        <v>38</v>
      </c>
      <c r="B26" s="199"/>
      <c r="C26" s="224">
        <v>203025</v>
      </c>
      <c r="D26" s="224">
        <v>146412.5</v>
      </c>
      <c r="E26" s="224">
        <v>113200</v>
      </c>
      <c r="F26" s="224">
        <v>98200</v>
      </c>
      <c r="G26" s="224">
        <v>76250</v>
      </c>
      <c r="H26" s="225"/>
      <c r="I26" s="201">
        <v>175550</v>
      </c>
      <c r="J26" s="201">
        <v>126737.5</v>
      </c>
      <c r="K26" s="201">
        <v>98112.5</v>
      </c>
      <c r="L26" s="201">
        <v>85187.5</v>
      </c>
      <c r="M26" s="201">
        <v>66262.5</v>
      </c>
      <c r="O26" s="196" t="b">
        <v>1</v>
      </c>
      <c r="P26" s="196" t="b">
        <v>1</v>
      </c>
      <c r="Q26" s="196" t="b">
        <v>1</v>
      </c>
      <c r="R26" s="196" t="b">
        <v>1</v>
      </c>
      <c r="S26" s="196" t="b">
        <v>1</v>
      </c>
      <c r="U26" s="224">
        <v>38125</v>
      </c>
      <c r="V26" s="224">
        <v>38125</v>
      </c>
      <c r="W26" s="224">
        <v>1715.625</v>
      </c>
      <c r="X26" s="224">
        <v>39840.625</v>
      </c>
    </row>
    <row r="27" spans="1:24" ht="15" x14ac:dyDescent="0.2">
      <c r="A27" s="196">
        <v>39</v>
      </c>
      <c r="B27" s="199"/>
      <c r="C27" s="224">
        <v>206187.5</v>
      </c>
      <c r="D27" s="224">
        <v>148737.5</v>
      </c>
      <c r="E27" s="224">
        <v>115000</v>
      </c>
      <c r="F27" s="224">
        <v>99775</v>
      </c>
      <c r="G27" s="224">
        <v>77462.5</v>
      </c>
      <c r="H27" s="225"/>
      <c r="I27" s="201">
        <v>178275</v>
      </c>
      <c r="J27" s="201">
        <v>128737.5</v>
      </c>
      <c r="K27" s="201">
        <v>99675</v>
      </c>
      <c r="L27" s="201">
        <v>86550</v>
      </c>
      <c r="M27" s="201">
        <v>67312.5</v>
      </c>
      <c r="O27" s="196" t="b">
        <v>1</v>
      </c>
      <c r="P27" s="196" t="b">
        <v>1</v>
      </c>
      <c r="Q27" s="196" t="b">
        <v>1</v>
      </c>
      <c r="R27" s="196" t="b">
        <v>1</v>
      </c>
      <c r="S27" s="196" t="b">
        <v>1</v>
      </c>
      <c r="U27" s="224">
        <v>38731.25</v>
      </c>
      <c r="V27" s="224">
        <v>38731.25</v>
      </c>
      <c r="W27" s="224">
        <v>1742.90625</v>
      </c>
      <c r="X27" s="224">
        <v>40474.15625</v>
      </c>
    </row>
    <row r="28" spans="1:24" ht="15" x14ac:dyDescent="0.2">
      <c r="A28" s="196">
        <v>40</v>
      </c>
      <c r="B28" s="199"/>
      <c r="C28" s="224">
        <v>209550</v>
      </c>
      <c r="D28" s="224">
        <v>151125</v>
      </c>
      <c r="E28" s="224">
        <v>116900</v>
      </c>
      <c r="F28" s="224">
        <v>101400</v>
      </c>
      <c r="G28" s="224">
        <v>78712.5</v>
      </c>
      <c r="H28" s="225"/>
      <c r="I28" s="201">
        <v>181162.5</v>
      </c>
      <c r="J28" s="201">
        <v>130812.5</v>
      </c>
      <c r="K28" s="201">
        <v>101300</v>
      </c>
      <c r="L28" s="201">
        <v>87937.5</v>
      </c>
      <c r="M28" s="201">
        <v>68387.5</v>
      </c>
      <c r="O28" s="196" t="b">
        <v>1</v>
      </c>
      <c r="P28" s="196" t="b">
        <v>1</v>
      </c>
      <c r="Q28" s="196" t="b">
        <v>1</v>
      </c>
      <c r="R28" s="196" t="b">
        <v>1</v>
      </c>
      <c r="S28" s="196" t="b">
        <v>1</v>
      </c>
      <c r="U28" s="224">
        <v>39356.25</v>
      </c>
      <c r="V28" s="224">
        <v>39356.25</v>
      </c>
      <c r="W28" s="224">
        <v>1771.03125</v>
      </c>
      <c r="X28" s="224">
        <v>41127.28125</v>
      </c>
    </row>
    <row r="29" spans="1:24" ht="15" x14ac:dyDescent="0.2">
      <c r="A29" s="196">
        <v>41</v>
      </c>
      <c r="B29" s="199"/>
      <c r="C29" s="224">
        <v>212862.5</v>
      </c>
      <c r="D29" s="224">
        <v>153475</v>
      </c>
      <c r="E29" s="224">
        <v>118700</v>
      </c>
      <c r="F29" s="224">
        <v>102950</v>
      </c>
      <c r="G29" s="224">
        <v>79912.5</v>
      </c>
      <c r="H29" s="225"/>
      <c r="I29" s="201">
        <v>184012.5</v>
      </c>
      <c r="J29" s="201">
        <v>132825</v>
      </c>
      <c r="K29" s="201">
        <v>102850</v>
      </c>
      <c r="L29" s="201">
        <v>89287.5</v>
      </c>
      <c r="M29" s="201">
        <v>69425</v>
      </c>
      <c r="O29" s="196" t="b">
        <v>1</v>
      </c>
      <c r="P29" s="196" t="b">
        <v>1</v>
      </c>
      <c r="Q29" s="196" t="b">
        <v>1</v>
      </c>
      <c r="R29" s="196" t="b">
        <v>1</v>
      </c>
      <c r="S29" s="196" t="b">
        <v>1</v>
      </c>
      <c r="U29" s="224">
        <v>39956.25</v>
      </c>
      <c r="V29" s="224">
        <v>39956.25</v>
      </c>
      <c r="W29" s="224">
        <v>1798.03125</v>
      </c>
      <c r="X29" s="224">
        <v>41754.28125</v>
      </c>
    </row>
    <row r="30" spans="1:24" ht="15" x14ac:dyDescent="0.2">
      <c r="A30" s="196">
        <v>42</v>
      </c>
      <c r="B30" s="199"/>
      <c r="C30" s="224">
        <v>216175</v>
      </c>
      <c r="D30" s="224">
        <v>155925</v>
      </c>
      <c r="E30" s="224">
        <v>120575</v>
      </c>
      <c r="F30" s="224">
        <v>104587.5</v>
      </c>
      <c r="G30" s="224">
        <v>81200</v>
      </c>
      <c r="H30" s="226"/>
      <c r="I30" s="201">
        <v>186887.5</v>
      </c>
      <c r="J30" s="201">
        <v>134937.5</v>
      </c>
      <c r="K30" s="201">
        <v>104475</v>
      </c>
      <c r="L30" s="201">
        <v>90687.5</v>
      </c>
      <c r="M30" s="201">
        <v>70537.5</v>
      </c>
      <c r="O30" s="196" t="b">
        <v>1</v>
      </c>
      <c r="P30" s="196" t="b">
        <v>1</v>
      </c>
      <c r="Q30" s="196" t="b">
        <v>1</v>
      </c>
      <c r="R30" s="196" t="b">
        <v>1</v>
      </c>
      <c r="S30" s="196" t="b">
        <v>1</v>
      </c>
      <c r="U30" s="224">
        <v>40600</v>
      </c>
      <c r="V30" s="224">
        <v>40600</v>
      </c>
      <c r="W30" s="224">
        <v>1827</v>
      </c>
      <c r="X30" s="224">
        <v>42427</v>
      </c>
    </row>
    <row r="31" spans="1:24" ht="15" x14ac:dyDescent="0.2">
      <c r="A31" s="196">
        <v>43</v>
      </c>
      <c r="B31" s="199"/>
      <c r="C31" s="224">
        <v>220112.5</v>
      </c>
      <c r="D31" s="224">
        <v>158725</v>
      </c>
      <c r="E31" s="224">
        <v>122762.5</v>
      </c>
      <c r="F31" s="224">
        <v>106487.5</v>
      </c>
      <c r="G31" s="224">
        <v>82687.5</v>
      </c>
      <c r="H31" s="226"/>
      <c r="I31" s="201">
        <v>190275</v>
      </c>
      <c r="J31" s="201">
        <v>137350</v>
      </c>
      <c r="K31" s="201">
        <v>106350</v>
      </c>
      <c r="L31" s="201">
        <v>92325</v>
      </c>
      <c r="M31" s="201">
        <v>71812.5</v>
      </c>
      <c r="O31" s="196" t="b">
        <v>1</v>
      </c>
      <c r="P31" s="196" t="b">
        <v>1</v>
      </c>
      <c r="Q31" s="196" t="b">
        <v>1</v>
      </c>
      <c r="R31" s="196" t="b">
        <v>1</v>
      </c>
      <c r="S31" s="196" t="b">
        <v>1</v>
      </c>
      <c r="U31" s="224">
        <v>41343.75</v>
      </c>
      <c r="V31" s="224">
        <v>41343.75</v>
      </c>
      <c r="W31" s="224">
        <v>1860.46875</v>
      </c>
      <c r="X31" s="224">
        <v>43204.21875</v>
      </c>
    </row>
    <row r="32" spans="1:24" ht="15" x14ac:dyDescent="0.2">
      <c r="A32" s="196">
        <v>44</v>
      </c>
      <c r="B32" s="199"/>
      <c r="C32" s="224">
        <v>224200</v>
      </c>
      <c r="D32" s="224">
        <v>161662.5</v>
      </c>
      <c r="E32" s="224">
        <v>125000</v>
      </c>
      <c r="F32" s="224">
        <v>108425</v>
      </c>
      <c r="G32" s="224">
        <v>84175</v>
      </c>
      <c r="H32" s="226"/>
      <c r="I32" s="201">
        <v>193787.5</v>
      </c>
      <c r="J32" s="201">
        <v>139900</v>
      </c>
      <c r="K32" s="201">
        <v>108287.5</v>
      </c>
      <c r="L32" s="201">
        <v>94000</v>
      </c>
      <c r="M32" s="201">
        <v>73100</v>
      </c>
      <c r="O32" s="196" t="b">
        <v>1</v>
      </c>
      <c r="P32" s="196" t="b">
        <v>1</v>
      </c>
      <c r="Q32" s="196" t="b">
        <v>1</v>
      </c>
      <c r="R32" s="196" t="b">
        <v>1</v>
      </c>
      <c r="S32" s="196" t="b">
        <v>1</v>
      </c>
      <c r="U32" s="224">
        <v>42087.5</v>
      </c>
      <c r="V32" s="224">
        <v>42087.5</v>
      </c>
      <c r="W32" s="224">
        <v>1893.9375</v>
      </c>
      <c r="X32" s="224">
        <v>43981.4375</v>
      </c>
    </row>
    <row r="33" spans="1:24" ht="15" x14ac:dyDescent="0.2">
      <c r="A33" s="196">
        <v>45</v>
      </c>
      <c r="B33" s="199"/>
      <c r="C33" s="224">
        <v>228137.5</v>
      </c>
      <c r="D33" s="224">
        <v>164500</v>
      </c>
      <c r="E33" s="224">
        <v>127225</v>
      </c>
      <c r="F33" s="224">
        <v>110350</v>
      </c>
      <c r="G33" s="224">
        <v>85662.5</v>
      </c>
      <c r="H33" s="226"/>
      <c r="I33" s="201">
        <v>197187.5</v>
      </c>
      <c r="J33" s="201">
        <v>142337.5</v>
      </c>
      <c r="K33" s="201">
        <v>110200</v>
      </c>
      <c r="L33" s="201">
        <v>95662.5</v>
      </c>
      <c r="M33" s="201">
        <v>74375</v>
      </c>
      <c r="O33" s="196" t="b">
        <v>1</v>
      </c>
      <c r="P33" s="196" t="b">
        <v>1</v>
      </c>
      <c r="Q33" s="196" t="b">
        <v>1</v>
      </c>
      <c r="R33" s="196" t="b">
        <v>1</v>
      </c>
      <c r="S33" s="196" t="b">
        <v>1</v>
      </c>
      <c r="U33" s="224">
        <v>42831.25</v>
      </c>
      <c r="V33" s="224">
        <v>42831.25</v>
      </c>
      <c r="W33" s="224">
        <v>1927.40625</v>
      </c>
      <c r="X33" s="224">
        <v>44758.65625</v>
      </c>
    </row>
    <row r="34" spans="1:24" ht="15" x14ac:dyDescent="0.2">
      <c r="A34" s="196">
        <v>46</v>
      </c>
      <c r="B34" s="199"/>
      <c r="C34" s="224">
        <v>232150</v>
      </c>
      <c r="D34" s="224">
        <v>167400</v>
      </c>
      <c r="E34" s="224">
        <v>129400</v>
      </c>
      <c r="F34" s="224">
        <v>112275</v>
      </c>
      <c r="G34" s="224">
        <v>87150</v>
      </c>
      <c r="H34" s="226"/>
      <c r="I34" s="201">
        <v>200650</v>
      </c>
      <c r="J34" s="201">
        <v>144837.5</v>
      </c>
      <c r="K34" s="201">
        <v>112087.5</v>
      </c>
      <c r="L34" s="201">
        <v>97312.5</v>
      </c>
      <c r="M34" s="201">
        <v>75662.5</v>
      </c>
      <c r="O34" s="196" t="b">
        <v>1</v>
      </c>
      <c r="P34" s="196" t="b">
        <v>1</v>
      </c>
      <c r="Q34" s="196" t="b">
        <v>1</v>
      </c>
      <c r="R34" s="196" t="b">
        <v>1</v>
      </c>
      <c r="S34" s="196" t="b">
        <v>1</v>
      </c>
      <c r="U34" s="224">
        <v>43575</v>
      </c>
      <c r="V34" s="224">
        <v>43575</v>
      </c>
      <c r="W34" s="224">
        <v>1960.875</v>
      </c>
      <c r="X34" s="224">
        <v>45535.875</v>
      </c>
    </row>
    <row r="35" spans="1:24" ht="15" x14ac:dyDescent="0.2">
      <c r="A35" s="196">
        <v>47</v>
      </c>
      <c r="B35" s="199"/>
      <c r="C35" s="224">
        <v>236087.5</v>
      </c>
      <c r="D35" s="224">
        <v>170200</v>
      </c>
      <c r="E35" s="224">
        <v>131625</v>
      </c>
      <c r="F35" s="224">
        <v>114175</v>
      </c>
      <c r="G35" s="224">
        <v>88625</v>
      </c>
      <c r="H35" s="226"/>
      <c r="I35" s="201">
        <v>204037.5</v>
      </c>
      <c r="J35" s="201">
        <v>147250</v>
      </c>
      <c r="K35" s="201">
        <v>113987.5</v>
      </c>
      <c r="L35" s="201">
        <v>98950</v>
      </c>
      <c r="M35" s="201">
        <v>76925</v>
      </c>
      <c r="O35" s="196" t="b">
        <v>1</v>
      </c>
      <c r="P35" s="196" t="b">
        <v>1</v>
      </c>
      <c r="Q35" s="196" t="b">
        <v>1</v>
      </c>
      <c r="R35" s="196" t="b">
        <v>1</v>
      </c>
      <c r="S35" s="196" t="b">
        <v>1</v>
      </c>
      <c r="U35" s="224">
        <v>44312.5</v>
      </c>
      <c r="V35" s="224">
        <v>44312.5</v>
      </c>
      <c r="W35" s="224">
        <v>1994.0625</v>
      </c>
      <c r="X35" s="224">
        <v>46306.5625</v>
      </c>
    </row>
    <row r="36" spans="1:24" ht="15" x14ac:dyDescent="0.2">
      <c r="A36" s="196">
        <v>48</v>
      </c>
      <c r="B36" s="199"/>
      <c r="C36" s="224">
        <v>241612.5</v>
      </c>
      <c r="D36" s="224">
        <v>174212.5</v>
      </c>
      <c r="E36" s="224">
        <v>135275</v>
      </c>
      <c r="F36" s="224">
        <v>117350</v>
      </c>
      <c r="G36" s="224">
        <v>91075</v>
      </c>
      <c r="H36" s="226"/>
      <c r="I36" s="201">
        <v>208800</v>
      </c>
      <c r="J36" s="201">
        <v>150700</v>
      </c>
      <c r="K36" s="201">
        <v>117137.5</v>
      </c>
      <c r="L36" s="201">
        <v>101687.5</v>
      </c>
      <c r="M36" s="201">
        <v>79050</v>
      </c>
      <c r="O36" s="196" t="b">
        <v>1</v>
      </c>
      <c r="P36" s="196" t="b">
        <v>1</v>
      </c>
      <c r="Q36" s="196" t="b">
        <v>1</v>
      </c>
      <c r="R36" s="196" t="b">
        <v>1</v>
      </c>
      <c r="S36" s="196" t="b">
        <v>1</v>
      </c>
      <c r="U36" s="224">
        <v>45537.5</v>
      </c>
      <c r="V36" s="224">
        <v>45537.5</v>
      </c>
      <c r="W36" s="224">
        <v>2049.1875</v>
      </c>
      <c r="X36" s="224">
        <v>47586.6875</v>
      </c>
    </row>
    <row r="37" spans="1:24" ht="15" x14ac:dyDescent="0.2">
      <c r="A37" s="196">
        <v>49</v>
      </c>
      <c r="B37" s="199"/>
      <c r="C37" s="224">
        <v>247137.5</v>
      </c>
      <c r="D37" s="224">
        <v>178175</v>
      </c>
      <c r="E37" s="224">
        <v>138912.5</v>
      </c>
      <c r="F37" s="224">
        <v>120500</v>
      </c>
      <c r="G37" s="224">
        <v>93512.5</v>
      </c>
      <c r="H37" s="226"/>
      <c r="I37" s="201">
        <v>213575</v>
      </c>
      <c r="J37" s="201">
        <v>154125</v>
      </c>
      <c r="K37" s="201">
        <v>120275</v>
      </c>
      <c r="L37" s="201">
        <v>104412.5</v>
      </c>
      <c r="M37" s="201">
        <v>81150</v>
      </c>
      <c r="O37" s="196" t="b">
        <v>1</v>
      </c>
      <c r="P37" s="196" t="b">
        <v>1</v>
      </c>
      <c r="Q37" s="196" t="b">
        <v>1</v>
      </c>
      <c r="R37" s="196" t="b">
        <v>1</v>
      </c>
      <c r="S37" s="196" t="b">
        <v>1</v>
      </c>
      <c r="U37" s="224">
        <v>46756.25</v>
      </c>
      <c r="V37" s="224">
        <v>46756.25</v>
      </c>
      <c r="W37" s="224">
        <v>2104.03125</v>
      </c>
      <c r="X37" s="224">
        <v>48860.28125</v>
      </c>
    </row>
    <row r="38" spans="1:24" ht="15" x14ac:dyDescent="0.2">
      <c r="A38" s="196">
        <v>50</v>
      </c>
      <c r="B38" s="199"/>
      <c r="C38" s="224">
        <v>253975</v>
      </c>
      <c r="D38" s="224">
        <v>183100</v>
      </c>
      <c r="E38" s="224">
        <v>142725</v>
      </c>
      <c r="F38" s="224">
        <v>123812.5</v>
      </c>
      <c r="G38" s="224">
        <v>96087.5</v>
      </c>
      <c r="H38" s="226"/>
      <c r="I38" s="201">
        <v>219462.5</v>
      </c>
      <c r="J38" s="201">
        <v>158362.5</v>
      </c>
      <c r="K38" s="201">
        <v>123562.5</v>
      </c>
      <c r="L38" s="201">
        <v>107262.5</v>
      </c>
      <c r="M38" s="201">
        <v>83362.5</v>
      </c>
      <c r="O38" s="196" t="b">
        <v>1</v>
      </c>
      <c r="P38" s="196" t="b">
        <v>1</v>
      </c>
      <c r="Q38" s="196" t="b">
        <v>1</v>
      </c>
      <c r="R38" s="196" t="b">
        <v>1</v>
      </c>
      <c r="S38" s="196" t="b">
        <v>1</v>
      </c>
      <c r="U38" s="224">
        <v>48043.75</v>
      </c>
      <c r="V38" s="224">
        <v>48043.75</v>
      </c>
      <c r="W38" s="224">
        <v>2161.96875</v>
      </c>
      <c r="X38" s="224">
        <v>50205.71875</v>
      </c>
    </row>
    <row r="39" spans="1:24" ht="15" x14ac:dyDescent="0.2">
      <c r="A39" s="196">
        <v>51</v>
      </c>
      <c r="B39" s="199"/>
      <c r="C39" s="224">
        <v>260475</v>
      </c>
      <c r="D39" s="224">
        <v>187737.5</v>
      </c>
      <c r="E39" s="224">
        <v>146387.5</v>
      </c>
      <c r="F39" s="224">
        <v>126987.5</v>
      </c>
      <c r="G39" s="224">
        <v>98587.5</v>
      </c>
      <c r="H39" s="226"/>
      <c r="I39" s="201">
        <v>225062.5</v>
      </c>
      <c r="J39" s="201">
        <v>162362.5</v>
      </c>
      <c r="K39" s="201">
        <v>126725</v>
      </c>
      <c r="L39" s="201">
        <v>110000</v>
      </c>
      <c r="M39" s="201">
        <v>85512.5</v>
      </c>
      <c r="O39" s="196" t="b">
        <v>1</v>
      </c>
      <c r="P39" s="196" t="b">
        <v>1</v>
      </c>
      <c r="Q39" s="196" t="b">
        <v>1</v>
      </c>
      <c r="R39" s="196" t="b">
        <v>1</v>
      </c>
      <c r="S39" s="196" t="b">
        <v>1</v>
      </c>
      <c r="U39" s="224">
        <v>49293.75</v>
      </c>
      <c r="V39" s="224">
        <v>49293.75</v>
      </c>
      <c r="W39" s="224">
        <v>2218.21875</v>
      </c>
      <c r="X39" s="224">
        <v>51511.96875</v>
      </c>
    </row>
    <row r="40" spans="1:24" ht="15" x14ac:dyDescent="0.2">
      <c r="A40" s="196">
        <v>52</v>
      </c>
      <c r="B40" s="199"/>
      <c r="C40" s="224">
        <v>267000</v>
      </c>
      <c r="D40" s="224">
        <v>192475</v>
      </c>
      <c r="E40" s="224">
        <v>150087.5</v>
      </c>
      <c r="F40" s="224">
        <v>130162.5</v>
      </c>
      <c r="G40" s="224">
        <v>101050</v>
      </c>
      <c r="H40" s="226"/>
      <c r="I40" s="201">
        <v>230700</v>
      </c>
      <c r="J40" s="201">
        <v>166450</v>
      </c>
      <c r="K40" s="201">
        <v>129912.5</v>
      </c>
      <c r="L40" s="201">
        <v>112737.5</v>
      </c>
      <c r="M40" s="201">
        <v>87637.5</v>
      </c>
      <c r="O40" s="196" t="b">
        <v>1</v>
      </c>
      <c r="P40" s="196" t="b">
        <v>1</v>
      </c>
      <c r="Q40" s="196" t="b">
        <v>1</v>
      </c>
      <c r="R40" s="196" t="b">
        <v>1</v>
      </c>
      <c r="S40" s="196" t="b">
        <v>1</v>
      </c>
      <c r="U40" s="224">
        <v>50525</v>
      </c>
      <c r="V40" s="224">
        <v>50525</v>
      </c>
      <c r="W40" s="224">
        <v>2273.625</v>
      </c>
      <c r="X40" s="224">
        <v>52798.625</v>
      </c>
    </row>
    <row r="41" spans="1:24" ht="15" x14ac:dyDescent="0.2">
      <c r="A41" s="196">
        <v>53</v>
      </c>
      <c r="B41" s="199"/>
      <c r="C41" s="224">
        <v>279137.5</v>
      </c>
      <c r="D41" s="224">
        <v>201225</v>
      </c>
      <c r="E41" s="224">
        <v>156812.5</v>
      </c>
      <c r="F41" s="224">
        <v>136025</v>
      </c>
      <c r="G41" s="224">
        <v>105587.5</v>
      </c>
      <c r="H41" s="226"/>
      <c r="I41" s="201">
        <v>241150</v>
      </c>
      <c r="J41" s="201">
        <v>173987.5</v>
      </c>
      <c r="K41" s="201">
        <v>135712.5</v>
      </c>
      <c r="L41" s="201">
        <v>117787.5</v>
      </c>
      <c r="M41" s="201">
        <v>91562.5</v>
      </c>
      <c r="O41" s="196" t="b">
        <v>1</v>
      </c>
      <c r="P41" s="196" t="b">
        <v>1</v>
      </c>
      <c r="Q41" s="196" t="b">
        <v>1</v>
      </c>
      <c r="R41" s="196" t="b">
        <v>1</v>
      </c>
      <c r="S41" s="196" t="b">
        <v>1</v>
      </c>
      <c r="U41" s="224">
        <v>52793.75</v>
      </c>
      <c r="V41" s="224">
        <v>52793.75</v>
      </c>
      <c r="W41" s="224">
        <v>2375.71875</v>
      </c>
      <c r="X41" s="224">
        <v>55169.46875</v>
      </c>
    </row>
    <row r="42" spans="1:24" ht="15" x14ac:dyDescent="0.2">
      <c r="A42" s="196">
        <v>54</v>
      </c>
      <c r="B42" s="204"/>
      <c r="C42" s="224">
        <v>291112.5</v>
      </c>
      <c r="D42" s="224">
        <v>209825</v>
      </c>
      <c r="E42" s="224">
        <v>163512.5</v>
      </c>
      <c r="F42" s="224">
        <v>141837.5</v>
      </c>
      <c r="G42" s="224">
        <v>110112.5</v>
      </c>
      <c r="H42" s="226"/>
      <c r="I42" s="201">
        <v>251462.5</v>
      </c>
      <c r="J42" s="201">
        <v>181412.5</v>
      </c>
      <c r="K42" s="201">
        <v>141487.5</v>
      </c>
      <c r="L42" s="201">
        <v>122800</v>
      </c>
      <c r="M42" s="201">
        <v>95450</v>
      </c>
      <c r="N42" s="205"/>
      <c r="O42" s="196" t="b">
        <v>1</v>
      </c>
      <c r="P42" s="196" t="b">
        <v>1</v>
      </c>
      <c r="Q42" s="196" t="b">
        <v>1</v>
      </c>
      <c r="R42" s="196" t="b">
        <v>1</v>
      </c>
      <c r="S42" s="196" t="b">
        <v>1</v>
      </c>
      <c r="U42" s="224">
        <v>55056.25</v>
      </c>
      <c r="V42" s="224">
        <v>55056.25</v>
      </c>
      <c r="W42" s="224">
        <v>2477.53125</v>
      </c>
      <c r="X42" s="224">
        <v>57533.78125</v>
      </c>
    </row>
    <row r="43" spans="1:24" ht="15" x14ac:dyDescent="0.2">
      <c r="A43" s="196">
        <v>55</v>
      </c>
      <c r="B43" s="204"/>
      <c r="C43" s="224">
        <v>303300</v>
      </c>
      <c r="D43" s="224">
        <v>218600</v>
      </c>
      <c r="E43" s="224">
        <v>170362.5</v>
      </c>
      <c r="F43" s="224">
        <v>147800</v>
      </c>
      <c r="G43" s="224">
        <v>114675</v>
      </c>
      <c r="H43" s="226"/>
      <c r="I43" s="201">
        <v>261975</v>
      </c>
      <c r="J43" s="201">
        <v>188975</v>
      </c>
      <c r="K43" s="201">
        <v>147387.5</v>
      </c>
      <c r="L43" s="201">
        <v>127937.5</v>
      </c>
      <c r="M43" s="201">
        <v>99387.5</v>
      </c>
      <c r="N43" s="205"/>
      <c r="O43" s="196" t="b">
        <v>1</v>
      </c>
      <c r="P43" s="196" t="b">
        <v>1</v>
      </c>
      <c r="Q43" s="196" t="b">
        <v>1</v>
      </c>
      <c r="R43" s="196" t="b">
        <v>1</v>
      </c>
      <c r="S43" s="196" t="b">
        <v>1</v>
      </c>
      <c r="U43" s="224">
        <v>57337.5</v>
      </c>
      <c r="V43" s="224">
        <v>57337.5</v>
      </c>
      <c r="W43" s="224">
        <v>2580.1875</v>
      </c>
      <c r="X43" s="224">
        <v>59917.6875</v>
      </c>
    </row>
    <row r="44" spans="1:24" ht="15" x14ac:dyDescent="0.2">
      <c r="A44" s="196">
        <v>56</v>
      </c>
      <c r="B44" s="204"/>
      <c r="C44" s="224">
        <v>315400</v>
      </c>
      <c r="D44" s="224">
        <v>227325</v>
      </c>
      <c r="E44" s="224">
        <v>177162.5</v>
      </c>
      <c r="F44" s="224">
        <v>153650</v>
      </c>
      <c r="G44" s="224">
        <v>119275</v>
      </c>
      <c r="H44" s="226"/>
      <c r="I44" s="201">
        <v>272400</v>
      </c>
      <c r="J44" s="201">
        <v>196487.5</v>
      </c>
      <c r="K44" s="201">
        <v>153250</v>
      </c>
      <c r="L44" s="201">
        <v>132987.5</v>
      </c>
      <c r="M44" s="201">
        <v>103350</v>
      </c>
      <c r="N44" s="205"/>
      <c r="O44" s="196" t="b">
        <v>1</v>
      </c>
      <c r="P44" s="196" t="b">
        <v>1</v>
      </c>
      <c r="Q44" s="196" t="b">
        <v>1</v>
      </c>
      <c r="R44" s="196" t="b">
        <v>1</v>
      </c>
      <c r="S44" s="196" t="b">
        <v>1</v>
      </c>
      <c r="U44" s="224">
        <v>59637.5</v>
      </c>
      <c r="V44" s="224">
        <v>59637.5</v>
      </c>
      <c r="W44" s="224">
        <v>2683.6875</v>
      </c>
      <c r="X44" s="224">
        <v>62321.1875</v>
      </c>
    </row>
    <row r="45" spans="1:24" ht="15" x14ac:dyDescent="0.2">
      <c r="A45" s="196">
        <v>57</v>
      </c>
      <c r="B45" s="204"/>
      <c r="C45" s="224">
        <v>327575</v>
      </c>
      <c r="D45" s="224">
        <v>236100</v>
      </c>
      <c r="E45" s="224">
        <v>183975</v>
      </c>
      <c r="F45" s="224">
        <v>159575</v>
      </c>
      <c r="G45" s="224">
        <v>123850</v>
      </c>
      <c r="H45" s="226"/>
      <c r="I45" s="201">
        <v>282900</v>
      </c>
      <c r="J45" s="201">
        <v>204050</v>
      </c>
      <c r="K45" s="201">
        <v>159125</v>
      </c>
      <c r="L45" s="201">
        <v>138087.5</v>
      </c>
      <c r="M45" s="201">
        <v>107287.5</v>
      </c>
      <c r="N45" s="205"/>
      <c r="O45" s="196" t="b">
        <v>1</v>
      </c>
      <c r="P45" s="196" t="b">
        <v>1</v>
      </c>
      <c r="Q45" s="196" t="b">
        <v>1</v>
      </c>
      <c r="R45" s="196" t="b">
        <v>1</v>
      </c>
      <c r="S45" s="196" t="b">
        <v>1</v>
      </c>
      <c r="U45" s="224">
        <v>61925</v>
      </c>
      <c r="V45" s="224">
        <v>61925</v>
      </c>
      <c r="W45" s="224">
        <v>2786.625</v>
      </c>
      <c r="X45" s="224">
        <v>64711.625</v>
      </c>
    </row>
    <row r="46" spans="1:24" ht="15" x14ac:dyDescent="0.2">
      <c r="A46" s="196">
        <v>58</v>
      </c>
      <c r="B46" s="204"/>
      <c r="C46" s="224">
        <v>348362.5</v>
      </c>
      <c r="D46" s="224">
        <v>251050</v>
      </c>
      <c r="E46" s="224">
        <v>195625</v>
      </c>
      <c r="F46" s="224">
        <v>169700</v>
      </c>
      <c r="G46" s="224">
        <v>131662.5</v>
      </c>
      <c r="H46" s="226"/>
      <c r="I46" s="201">
        <v>300812.5</v>
      </c>
      <c r="J46" s="201">
        <v>216937.5</v>
      </c>
      <c r="K46" s="201">
        <v>169162.5</v>
      </c>
      <c r="L46" s="201">
        <v>146800</v>
      </c>
      <c r="M46" s="201">
        <v>114025</v>
      </c>
      <c r="N46" s="205"/>
      <c r="O46" s="196" t="b">
        <v>1</v>
      </c>
      <c r="P46" s="196" t="b">
        <v>1</v>
      </c>
      <c r="Q46" s="196" t="b">
        <v>1</v>
      </c>
      <c r="R46" s="196" t="b">
        <v>1</v>
      </c>
      <c r="S46" s="196" t="b">
        <v>1</v>
      </c>
      <c r="U46" s="224">
        <v>65831.25</v>
      </c>
      <c r="V46" s="224">
        <v>65831.25</v>
      </c>
      <c r="W46" s="224">
        <v>2962.40625</v>
      </c>
      <c r="X46" s="224">
        <v>68793.65625</v>
      </c>
    </row>
    <row r="47" spans="1:24" ht="15" x14ac:dyDescent="0.2">
      <c r="A47" s="196">
        <v>59</v>
      </c>
      <c r="B47" s="204"/>
      <c r="C47" s="224">
        <v>369112.5</v>
      </c>
      <c r="D47" s="224">
        <v>266012.5</v>
      </c>
      <c r="E47" s="224">
        <v>207250</v>
      </c>
      <c r="F47" s="224">
        <v>179750</v>
      </c>
      <c r="G47" s="224">
        <v>139475</v>
      </c>
      <c r="H47" s="226"/>
      <c r="I47" s="201">
        <v>318700</v>
      </c>
      <c r="J47" s="201">
        <v>229837.5</v>
      </c>
      <c r="K47" s="201">
        <v>179175</v>
      </c>
      <c r="L47" s="201">
        <v>155487.5</v>
      </c>
      <c r="M47" s="201">
        <v>120775</v>
      </c>
      <c r="N47" s="205"/>
      <c r="O47" s="196" t="b">
        <v>1</v>
      </c>
      <c r="P47" s="196" t="b">
        <v>1</v>
      </c>
      <c r="Q47" s="196" t="b">
        <v>1</v>
      </c>
      <c r="R47" s="196" t="b">
        <v>1</v>
      </c>
      <c r="S47" s="196" t="b">
        <v>1</v>
      </c>
      <c r="U47" s="224">
        <v>69737.5</v>
      </c>
      <c r="V47" s="224">
        <v>69737.5</v>
      </c>
      <c r="W47" s="224">
        <v>3138.1875</v>
      </c>
      <c r="X47" s="224">
        <v>72875.6875</v>
      </c>
    </row>
    <row r="48" spans="1:24" ht="15" x14ac:dyDescent="0.2">
      <c r="A48" s="196">
        <v>60</v>
      </c>
      <c r="B48" s="204"/>
      <c r="C48" s="224">
        <v>390062.5</v>
      </c>
      <c r="D48" s="224">
        <v>281087.5</v>
      </c>
      <c r="E48" s="224">
        <v>219000</v>
      </c>
      <c r="F48" s="224">
        <v>189950</v>
      </c>
      <c r="G48" s="224">
        <v>147375</v>
      </c>
      <c r="H48" s="226"/>
      <c r="I48" s="201">
        <v>336762.5</v>
      </c>
      <c r="J48" s="201">
        <v>242825</v>
      </c>
      <c r="K48" s="201">
        <v>189312.5</v>
      </c>
      <c r="L48" s="201">
        <v>164275</v>
      </c>
      <c r="M48" s="201">
        <v>127575</v>
      </c>
      <c r="N48" s="205"/>
      <c r="O48" s="196" t="b">
        <v>1</v>
      </c>
      <c r="P48" s="196" t="b">
        <v>1</v>
      </c>
      <c r="Q48" s="196" t="b">
        <v>1</v>
      </c>
      <c r="R48" s="196" t="b">
        <v>1</v>
      </c>
      <c r="S48" s="196" t="b">
        <v>1</v>
      </c>
      <c r="U48" s="224">
        <v>73687.5</v>
      </c>
      <c r="V48" s="224">
        <v>73687.5</v>
      </c>
      <c r="W48" s="224">
        <v>3315.9375</v>
      </c>
      <c r="X48" s="224">
        <v>77003.4375</v>
      </c>
    </row>
    <row r="49" spans="1:24" ht="15" x14ac:dyDescent="0.2">
      <c r="A49" s="196">
        <v>61</v>
      </c>
      <c r="B49" s="204"/>
      <c r="C49" s="224">
        <v>410750</v>
      </c>
      <c r="D49" s="224">
        <v>295950</v>
      </c>
      <c r="E49" s="224">
        <v>230562.5</v>
      </c>
      <c r="F49" s="224">
        <v>199975</v>
      </c>
      <c r="G49" s="224">
        <v>155162.5</v>
      </c>
      <c r="H49" s="226"/>
      <c r="I49" s="201">
        <v>354600</v>
      </c>
      <c r="J49" s="201">
        <v>255637.5</v>
      </c>
      <c r="K49" s="201">
        <v>199287.5</v>
      </c>
      <c r="L49" s="201">
        <v>172912.5</v>
      </c>
      <c r="M49" s="201">
        <v>134287.5</v>
      </c>
      <c r="N49" s="205"/>
      <c r="O49" s="196" t="b">
        <v>1</v>
      </c>
      <c r="P49" s="196" t="b">
        <v>1</v>
      </c>
      <c r="Q49" s="196" t="b">
        <v>1</v>
      </c>
      <c r="R49" s="196" t="b">
        <v>1</v>
      </c>
      <c r="S49" s="196" t="b">
        <v>1</v>
      </c>
      <c r="U49" s="224">
        <v>77581.25</v>
      </c>
      <c r="V49" s="224">
        <v>77581.25</v>
      </c>
      <c r="W49" s="224">
        <v>3491.15625</v>
      </c>
      <c r="X49" s="224">
        <v>81072.40625</v>
      </c>
    </row>
    <row r="50" spans="1:24" ht="15" x14ac:dyDescent="0.2">
      <c r="A50" s="196">
        <v>62</v>
      </c>
      <c r="B50" s="204"/>
      <c r="C50" s="224">
        <v>431700</v>
      </c>
      <c r="D50" s="224">
        <v>311062.5</v>
      </c>
      <c r="E50" s="224">
        <v>242350</v>
      </c>
      <c r="F50" s="224">
        <v>210187.5</v>
      </c>
      <c r="G50" s="224">
        <v>163112.5</v>
      </c>
      <c r="H50" s="226"/>
      <c r="I50" s="201">
        <v>372650</v>
      </c>
      <c r="J50" s="201">
        <v>268662.5</v>
      </c>
      <c r="K50" s="201">
        <v>209425</v>
      </c>
      <c r="L50" s="201">
        <v>181700</v>
      </c>
      <c r="M50" s="201">
        <v>141125</v>
      </c>
      <c r="N50" s="205"/>
      <c r="O50" s="196" t="b">
        <v>1</v>
      </c>
      <c r="P50" s="196" t="b">
        <v>1</v>
      </c>
      <c r="Q50" s="196" t="b">
        <v>1</v>
      </c>
      <c r="R50" s="196" t="b">
        <v>1</v>
      </c>
      <c r="S50" s="196" t="b">
        <v>1</v>
      </c>
      <c r="U50" s="224">
        <v>81556.25</v>
      </c>
      <c r="V50" s="224">
        <v>81556.25</v>
      </c>
      <c r="W50" s="224">
        <v>3670.03125</v>
      </c>
      <c r="X50" s="224">
        <v>85226.28125</v>
      </c>
    </row>
    <row r="51" spans="1:24" ht="15" x14ac:dyDescent="0.2">
      <c r="A51" s="196">
        <v>63</v>
      </c>
      <c r="B51" s="204"/>
      <c r="C51" s="224">
        <v>463925</v>
      </c>
      <c r="D51" s="224">
        <v>334262.5</v>
      </c>
      <c r="E51" s="224">
        <v>260425</v>
      </c>
      <c r="F51" s="224">
        <v>225850</v>
      </c>
      <c r="G51" s="224">
        <v>175237.5</v>
      </c>
      <c r="H51" s="226"/>
      <c r="I51" s="201">
        <v>400437.5</v>
      </c>
      <c r="J51" s="201">
        <v>288662.5</v>
      </c>
      <c r="K51" s="201">
        <v>225025</v>
      </c>
      <c r="L51" s="201">
        <v>195225</v>
      </c>
      <c r="M51" s="201">
        <v>151587.5</v>
      </c>
      <c r="N51" s="205"/>
      <c r="O51" s="196" t="b">
        <v>1</v>
      </c>
      <c r="P51" s="196" t="b">
        <v>1</v>
      </c>
      <c r="Q51" s="196" t="b">
        <v>1</v>
      </c>
      <c r="R51" s="196" t="b">
        <v>1</v>
      </c>
      <c r="S51" s="196" t="b">
        <v>1</v>
      </c>
      <c r="U51" s="224">
        <v>87618.75</v>
      </c>
      <c r="V51" s="224">
        <v>87618.75</v>
      </c>
      <c r="W51" s="224">
        <v>3942.84375</v>
      </c>
      <c r="X51" s="224">
        <v>91561.59375</v>
      </c>
    </row>
    <row r="52" spans="1:24" ht="15" x14ac:dyDescent="0.2">
      <c r="A52" s="196">
        <v>64</v>
      </c>
      <c r="B52" s="204"/>
      <c r="C52" s="224">
        <v>496187.5</v>
      </c>
      <c r="D52" s="224">
        <v>357512.5</v>
      </c>
      <c r="E52" s="224">
        <v>278525</v>
      </c>
      <c r="F52" s="224">
        <v>241537.5</v>
      </c>
      <c r="G52" s="224">
        <v>187412.5</v>
      </c>
      <c r="H52" s="226"/>
      <c r="I52" s="201">
        <v>428237.5</v>
      </c>
      <c r="J52" s="201">
        <v>308712.5</v>
      </c>
      <c r="K52" s="201">
        <v>240625</v>
      </c>
      <c r="L52" s="201">
        <v>208750</v>
      </c>
      <c r="M52" s="201">
        <v>162087.5</v>
      </c>
      <c r="N52" s="205"/>
      <c r="O52" s="196" t="b">
        <v>1</v>
      </c>
      <c r="P52" s="196" t="b">
        <v>1</v>
      </c>
      <c r="Q52" s="196" t="b">
        <v>1</v>
      </c>
      <c r="R52" s="196" t="b">
        <v>1</v>
      </c>
      <c r="S52" s="196" t="b">
        <v>1</v>
      </c>
      <c r="U52" s="224">
        <v>93706.25</v>
      </c>
      <c r="V52" s="224">
        <v>93706.25</v>
      </c>
      <c r="W52" s="224">
        <v>4216.78125</v>
      </c>
      <c r="X52" s="224">
        <v>97923.03125</v>
      </c>
    </row>
    <row r="53" spans="1:24" ht="15" x14ac:dyDescent="0.2">
      <c r="A53" s="196">
        <v>65</v>
      </c>
      <c r="B53" s="204"/>
      <c r="C53" s="224">
        <v>528537.5</v>
      </c>
      <c r="D53" s="224">
        <v>380762.5</v>
      </c>
      <c r="E53" s="224">
        <v>296600</v>
      </c>
      <c r="F53" s="224">
        <v>257262.5</v>
      </c>
      <c r="G53" s="224">
        <v>199587.5</v>
      </c>
      <c r="H53" s="226"/>
      <c r="I53" s="201">
        <v>456125</v>
      </c>
      <c r="J53" s="201">
        <v>328750</v>
      </c>
      <c r="K53" s="201">
        <v>256200</v>
      </c>
      <c r="L53" s="201">
        <v>222287.5</v>
      </c>
      <c r="M53" s="201">
        <v>172587.5</v>
      </c>
      <c r="N53" s="205"/>
      <c r="O53" s="196" t="b">
        <v>1</v>
      </c>
      <c r="P53" s="196" t="b">
        <v>1</v>
      </c>
      <c r="Q53" s="196" t="b">
        <v>1</v>
      </c>
      <c r="R53" s="196" t="b">
        <v>1</v>
      </c>
      <c r="S53" s="196" t="b">
        <v>1</v>
      </c>
      <c r="U53" s="224">
        <v>99793.75</v>
      </c>
      <c r="V53" s="224">
        <v>99793.75</v>
      </c>
      <c r="W53" s="224">
        <v>4490.71875</v>
      </c>
      <c r="X53" s="224">
        <v>104284.46875</v>
      </c>
    </row>
    <row r="54" spans="1:24" ht="15" x14ac:dyDescent="0.2">
      <c r="A54" s="196">
        <v>66</v>
      </c>
      <c r="B54" s="204"/>
      <c r="C54" s="224">
        <v>560737.5</v>
      </c>
      <c r="D54" s="224">
        <v>403975</v>
      </c>
      <c r="E54" s="224">
        <v>314687.5</v>
      </c>
      <c r="F54" s="224">
        <v>272912.5</v>
      </c>
      <c r="G54" s="224">
        <v>211750</v>
      </c>
      <c r="H54" s="226"/>
      <c r="I54" s="201">
        <v>483887.5</v>
      </c>
      <c r="J54" s="201">
        <v>348750</v>
      </c>
      <c r="K54" s="201">
        <v>271800</v>
      </c>
      <c r="L54" s="201">
        <v>235787.5</v>
      </c>
      <c r="M54" s="201">
        <v>183050</v>
      </c>
      <c r="N54" s="205"/>
      <c r="O54" s="196" t="b">
        <v>1</v>
      </c>
      <c r="P54" s="196" t="b">
        <v>1</v>
      </c>
      <c r="Q54" s="196" t="b">
        <v>1</v>
      </c>
      <c r="R54" s="196" t="b">
        <v>1</v>
      </c>
      <c r="S54" s="196" t="b">
        <v>1</v>
      </c>
      <c r="U54" s="224">
        <v>105875</v>
      </c>
      <c r="V54" s="224">
        <v>105875</v>
      </c>
      <c r="W54" s="224">
        <v>4764.375</v>
      </c>
      <c r="X54" s="224">
        <v>110639.375</v>
      </c>
    </row>
    <row r="55" spans="1:24" ht="15" x14ac:dyDescent="0.2">
      <c r="A55" s="196">
        <v>67</v>
      </c>
      <c r="B55" s="204"/>
      <c r="C55" s="224">
        <v>593175</v>
      </c>
      <c r="D55" s="224">
        <v>427325</v>
      </c>
      <c r="E55" s="224">
        <v>332837.5</v>
      </c>
      <c r="F55" s="224">
        <v>288662.5</v>
      </c>
      <c r="G55" s="224">
        <v>223950</v>
      </c>
      <c r="H55" s="226"/>
      <c r="I55" s="201">
        <v>511837.5</v>
      </c>
      <c r="J55" s="201">
        <v>368875</v>
      </c>
      <c r="K55" s="201">
        <v>287450</v>
      </c>
      <c r="L55" s="201">
        <v>249350</v>
      </c>
      <c r="M55" s="201">
        <v>193575</v>
      </c>
      <c r="N55" s="205"/>
      <c r="O55" s="196" t="b">
        <v>1</v>
      </c>
      <c r="P55" s="196" t="b">
        <v>1</v>
      </c>
      <c r="Q55" s="196" t="b">
        <v>1</v>
      </c>
      <c r="R55" s="196" t="b">
        <v>1</v>
      </c>
      <c r="S55" s="196" t="b">
        <v>1</v>
      </c>
      <c r="U55" s="224">
        <v>111975</v>
      </c>
      <c r="V55" s="224">
        <v>111975</v>
      </c>
      <c r="W55" s="224">
        <v>5038.875</v>
      </c>
      <c r="X55" s="224">
        <v>117013.875</v>
      </c>
    </row>
    <row r="56" spans="1:24" ht="15" x14ac:dyDescent="0.2">
      <c r="A56" s="196">
        <v>68</v>
      </c>
      <c r="B56" s="204"/>
      <c r="C56" s="224">
        <v>637812.5</v>
      </c>
      <c r="D56" s="224">
        <v>459487.5</v>
      </c>
      <c r="E56" s="224">
        <v>357850</v>
      </c>
      <c r="F56" s="224">
        <v>310312.5</v>
      </c>
      <c r="G56" s="224">
        <v>240750</v>
      </c>
      <c r="H56" s="226"/>
      <c r="I56" s="201">
        <v>550312.5</v>
      </c>
      <c r="J56" s="201">
        <v>396600</v>
      </c>
      <c r="K56" s="201">
        <v>309000</v>
      </c>
      <c r="L56" s="201">
        <v>268025</v>
      </c>
      <c r="M56" s="201">
        <v>208062.5</v>
      </c>
      <c r="N56" s="205"/>
      <c r="O56" s="196" t="b">
        <v>1</v>
      </c>
      <c r="P56" s="196" t="b">
        <v>1</v>
      </c>
      <c r="Q56" s="196" t="b">
        <v>1</v>
      </c>
      <c r="R56" s="196" t="b">
        <v>1</v>
      </c>
      <c r="S56" s="196" t="b">
        <v>1</v>
      </c>
      <c r="U56" s="224">
        <v>120375</v>
      </c>
      <c r="V56" s="224">
        <v>120375</v>
      </c>
      <c r="W56" s="224">
        <v>5416.875</v>
      </c>
      <c r="X56" s="224">
        <v>125791.875</v>
      </c>
    </row>
    <row r="57" spans="1:24" ht="15" x14ac:dyDescent="0.2">
      <c r="A57" s="196">
        <v>69</v>
      </c>
      <c r="B57" s="204"/>
      <c r="C57" s="224">
        <v>682612.5</v>
      </c>
      <c r="D57" s="224">
        <v>491712.5</v>
      </c>
      <c r="E57" s="224">
        <v>382962.5</v>
      </c>
      <c r="F57" s="224">
        <v>332112.5</v>
      </c>
      <c r="G57" s="224">
        <v>257625</v>
      </c>
      <c r="H57" s="226"/>
      <c r="I57" s="201">
        <v>588925</v>
      </c>
      <c r="J57" s="201">
        <v>424387.5</v>
      </c>
      <c r="K57" s="201">
        <v>330650</v>
      </c>
      <c r="L57" s="201">
        <v>286812.5</v>
      </c>
      <c r="M57" s="201">
        <v>222612.5</v>
      </c>
      <c r="N57" s="205"/>
      <c r="O57" s="196" t="b">
        <v>1</v>
      </c>
      <c r="P57" s="196" t="b">
        <v>1</v>
      </c>
      <c r="Q57" s="196" t="b">
        <v>1</v>
      </c>
      <c r="R57" s="196" t="b">
        <v>1</v>
      </c>
      <c r="S57" s="196" t="b">
        <v>1</v>
      </c>
      <c r="U57" s="224">
        <v>128812.5</v>
      </c>
      <c r="V57" s="224">
        <v>128812.5</v>
      </c>
      <c r="W57" s="224">
        <v>5796.5625</v>
      </c>
      <c r="X57" s="224">
        <v>134609.0625</v>
      </c>
    </row>
    <row r="58" spans="1:24" ht="15" x14ac:dyDescent="0.2">
      <c r="A58" s="196">
        <v>70</v>
      </c>
      <c r="B58" s="204"/>
      <c r="C58" s="224">
        <v>727462.5</v>
      </c>
      <c r="D58" s="224">
        <v>524025</v>
      </c>
      <c r="E58" s="224">
        <v>408112.5</v>
      </c>
      <c r="F58" s="224">
        <v>353900</v>
      </c>
      <c r="G58" s="224">
        <v>274562.5</v>
      </c>
      <c r="H58" s="226"/>
      <c r="I58" s="201">
        <v>627587.5</v>
      </c>
      <c r="J58" s="201">
        <v>452237.5</v>
      </c>
      <c r="K58" s="201">
        <v>352325</v>
      </c>
      <c r="L58" s="201">
        <v>305587.5</v>
      </c>
      <c r="M58" s="201">
        <v>237212.5</v>
      </c>
      <c r="N58" s="205"/>
      <c r="O58" s="196" t="b">
        <v>1</v>
      </c>
      <c r="P58" s="196" t="b">
        <v>1</v>
      </c>
      <c r="Q58" s="196" t="b">
        <v>1</v>
      </c>
      <c r="R58" s="196" t="b">
        <v>1</v>
      </c>
      <c r="S58" s="196" t="b">
        <v>1</v>
      </c>
      <c r="U58" s="224">
        <v>137281.25</v>
      </c>
      <c r="V58" s="224">
        <v>137281.25</v>
      </c>
      <c r="W58" s="224">
        <v>6177.65625</v>
      </c>
      <c r="X58" s="224">
        <v>143458.90625</v>
      </c>
    </row>
    <row r="59" spans="1:24" ht="15" x14ac:dyDescent="0.2">
      <c r="A59" s="196">
        <v>71</v>
      </c>
      <c r="B59" s="204"/>
      <c r="C59" s="224">
        <v>772387.5</v>
      </c>
      <c r="D59" s="224">
        <v>556350</v>
      </c>
      <c r="E59" s="224">
        <v>433312.5</v>
      </c>
      <c r="F59" s="224">
        <v>375762.5</v>
      </c>
      <c r="G59" s="224">
        <v>291512.5</v>
      </c>
      <c r="H59" s="226"/>
      <c r="I59" s="201">
        <v>666325</v>
      </c>
      <c r="J59" s="201">
        <v>480100</v>
      </c>
      <c r="K59" s="201">
        <v>374050</v>
      </c>
      <c r="L59" s="201">
        <v>324437.5</v>
      </c>
      <c r="M59" s="201">
        <v>251800</v>
      </c>
      <c r="N59" s="205"/>
      <c r="O59" s="196" t="b">
        <v>1</v>
      </c>
      <c r="P59" s="196" t="b">
        <v>1</v>
      </c>
      <c r="Q59" s="196" t="b">
        <v>1</v>
      </c>
      <c r="R59" s="196" t="b">
        <v>1</v>
      </c>
      <c r="S59" s="196" t="b">
        <v>1</v>
      </c>
      <c r="U59" s="224">
        <v>145756.25</v>
      </c>
      <c r="V59" s="224">
        <v>145756.25</v>
      </c>
      <c r="W59" s="224">
        <v>6559.03125</v>
      </c>
      <c r="X59" s="224">
        <v>152315.28125</v>
      </c>
    </row>
    <row r="60" spans="1:24" ht="15" x14ac:dyDescent="0.2">
      <c r="A60" s="196">
        <v>72</v>
      </c>
      <c r="B60" s="204"/>
      <c r="C60" s="224">
        <v>817225</v>
      </c>
      <c r="D60" s="224">
        <v>588625</v>
      </c>
      <c r="E60" s="224">
        <v>458437.5</v>
      </c>
      <c r="F60" s="224">
        <v>397537.5</v>
      </c>
      <c r="G60" s="224">
        <v>308400</v>
      </c>
      <c r="H60" s="226"/>
      <c r="I60" s="201">
        <v>704950</v>
      </c>
      <c r="J60" s="201">
        <v>507912.5</v>
      </c>
      <c r="K60" s="201">
        <v>395700</v>
      </c>
      <c r="L60" s="201">
        <v>343200</v>
      </c>
      <c r="M60" s="201">
        <v>266362.5</v>
      </c>
      <c r="N60" s="205"/>
      <c r="O60" s="196" t="b">
        <v>1</v>
      </c>
      <c r="P60" s="196" t="b">
        <v>1</v>
      </c>
      <c r="Q60" s="196" t="b">
        <v>1</v>
      </c>
      <c r="R60" s="196" t="b">
        <v>1</v>
      </c>
      <c r="S60" s="196" t="b">
        <v>1</v>
      </c>
      <c r="U60" s="224">
        <v>154200</v>
      </c>
      <c r="V60" s="224">
        <v>154200</v>
      </c>
      <c r="W60" s="224">
        <v>6939</v>
      </c>
      <c r="X60" s="224">
        <v>161139</v>
      </c>
    </row>
    <row r="61" spans="1:24" ht="15" x14ac:dyDescent="0.2">
      <c r="A61" s="196">
        <v>73</v>
      </c>
      <c r="B61" s="204"/>
      <c r="C61" s="224">
        <v>870437.5</v>
      </c>
      <c r="D61" s="224">
        <v>626950</v>
      </c>
      <c r="E61" s="224">
        <v>488212.5</v>
      </c>
      <c r="F61" s="224">
        <v>423362.5</v>
      </c>
      <c r="G61" s="224">
        <v>328425</v>
      </c>
      <c r="H61" s="226"/>
      <c r="I61" s="201">
        <v>750825</v>
      </c>
      <c r="J61" s="201">
        <v>540950</v>
      </c>
      <c r="K61" s="201">
        <v>421375</v>
      </c>
      <c r="L61" s="201">
        <v>365475</v>
      </c>
      <c r="M61" s="201">
        <v>283625</v>
      </c>
      <c r="N61" s="205"/>
      <c r="O61" s="196" t="b">
        <v>1</v>
      </c>
      <c r="P61" s="196" t="b">
        <v>1</v>
      </c>
      <c r="Q61" s="196" t="b">
        <v>1</v>
      </c>
      <c r="R61" s="196" t="b">
        <v>1</v>
      </c>
      <c r="S61" s="196" t="b">
        <v>1</v>
      </c>
      <c r="U61" s="224">
        <v>164212.5</v>
      </c>
      <c r="V61" s="224">
        <v>164212.5</v>
      </c>
      <c r="W61" s="224">
        <v>7389.5625</v>
      </c>
      <c r="X61" s="224">
        <v>171602.0625</v>
      </c>
    </row>
    <row r="62" spans="1:24" ht="15" x14ac:dyDescent="0.2">
      <c r="A62" s="196">
        <v>74</v>
      </c>
      <c r="B62" s="204"/>
      <c r="C62" s="224">
        <v>923625</v>
      </c>
      <c r="D62" s="224">
        <v>665275</v>
      </c>
      <c r="E62" s="224">
        <v>518062.5</v>
      </c>
      <c r="F62" s="224">
        <v>449262.5</v>
      </c>
      <c r="G62" s="224">
        <v>348500</v>
      </c>
      <c r="H62" s="226"/>
      <c r="I62" s="201">
        <v>796675</v>
      </c>
      <c r="J62" s="201">
        <v>573987.5</v>
      </c>
      <c r="K62" s="201">
        <v>447100</v>
      </c>
      <c r="L62" s="201">
        <v>387787.5</v>
      </c>
      <c r="M62" s="201">
        <v>300937.5</v>
      </c>
      <c r="N62" s="205"/>
      <c r="O62" s="196" t="b">
        <v>1</v>
      </c>
      <c r="P62" s="196" t="b">
        <v>1</v>
      </c>
      <c r="Q62" s="196" t="b">
        <v>1</v>
      </c>
      <c r="R62" s="196" t="b">
        <v>1</v>
      </c>
      <c r="S62" s="196" t="b">
        <v>1</v>
      </c>
      <c r="U62" s="224">
        <v>174250</v>
      </c>
      <c r="V62" s="224">
        <v>174250</v>
      </c>
      <c r="W62" s="224">
        <v>7841.25</v>
      </c>
      <c r="X62" s="224">
        <v>182091.25</v>
      </c>
    </row>
    <row r="63" spans="1:24" ht="15" x14ac:dyDescent="0.2">
      <c r="A63" s="196">
        <v>75</v>
      </c>
      <c r="B63" s="204"/>
      <c r="C63" s="224">
        <v>976787.5</v>
      </c>
      <c r="D63" s="224">
        <v>703562.5</v>
      </c>
      <c r="E63" s="224">
        <v>547862.5</v>
      </c>
      <c r="F63" s="224">
        <v>475100</v>
      </c>
      <c r="G63" s="224">
        <v>368537.5</v>
      </c>
      <c r="H63" s="226"/>
      <c r="I63" s="201">
        <v>842500</v>
      </c>
      <c r="J63" s="201">
        <v>606987.5</v>
      </c>
      <c r="K63" s="201">
        <v>472775</v>
      </c>
      <c r="L63" s="201">
        <v>410050</v>
      </c>
      <c r="M63" s="201">
        <v>318200</v>
      </c>
      <c r="N63" s="205"/>
      <c r="O63" s="196" t="b">
        <v>1</v>
      </c>
      <c r="P63" s="196" t="b">
        <v>1</v>
      </c>
      <c r="Q63" s="196" t="b">
        <v>1</v>
      </c>
      <c r="R63" s="196" t="b">
        <v>1</v>
      </c>
      <c r="S63" s="196" t="b">
        <v>1</v>
      </c>
      <c r="U63" s="224">
        <v>184268.75</v>
      </c>
      <c r="V63" s="224">
        <v>184268.75</v>
      </c>
      <c r="W63" s="224">
        <v>8292.09375</v>
      </c>
      <c r="X63" s="224">
        <v>192560.84375</v>
      </c>
    </row>
    <row r="64" spans="1:24" ht="15" x14ac:dyDescent="0.2">
      <c r="A64" s="196">
        <v>76</v>
      </c>
      <c r="B64" s="204"/>
      <c r="C64" s="224">
        <v>1030037.5</v>
      </c>
      <c r="D64" s="224">
        <v>741862.5</v>
      </c>
      <c r="E64" s="224">
        <v>577712.5</v>
      </c>
      <c r="F64" s="224">
        <v>500987.5</v>
      </c>
      <c r="G64" s="224">
        <v>388637.5</v>
      </c>
      <c r="H64" s="226"/>
      <c r="I64" s="201">
        <v>888400</v>
      </c>
      <c r="J64" s="201">
        <v>640000</v>
      </c>
      <c r="K64" s="201">
        <v>498512.5</v>
      </c>
      <c r="L64" s="201">
        <v>432375</v>
      </c>
      <c r="M64" s="201">
        <v>335525</v>
      </c>
      <c r="N64" s="205"/>
      <c r="O64" s="196" t="b">
        <v>1</v>
      </c>
      <c r="P64" s="196" t="b">
        <v>1</v>
      </c>
      <c r="Q64" s="196" t="b">
        <v>1</v>
      </c>
      <c r="R64" s="196" t="b">
        <v>1</v>
      </c>
      <c r="S64" s="196" t="b">
        <v>1</v>
      </c>
      <c r="U64" s="224">
        <v>194318.75</v>
      </c>
      <c r="V64" s="224">
        <v>194318.75</v>
      </c>
      <c r="W64" s="224">
        <v>8744.34375</v>
      </c>
      <c r="X64" s="224">
        <v>203063.09375</v>
      </c>
    </row>
    <row r="65" spans="1:24" ht="15" x14ac:dyDescent="0.2">
      <c r="A65" s="196">
        <v>77</v>
      </c>
      <c r="B65" s="204"/>
      <c r="C65" s="224">
        <v>1083212.5</v>
      </c>
      <c r="D65" s="224">
        <v>780150</v>
      </c>
      <c r="E65" s="224">
        <v>607512.5</v>
      </c>
      <c r="F65" s="224">
        <v>526787.5</v>
      </c>
      <c r="G65" s="224">
        <v>408625</v>
      </c>
      <c r="H65" s="226"/>
      <c r="I65" s="201">
        <v>934237.5</v>
      </c>
      <c r="J65" s="201">
        <v>673000</v>
      </c>
      <c r="K65" s="201">
        <v>524187.5</v>
      </c>
      <c r="L65" s="201">
        <v>454612.5</v>
      </c>
      <c r="M65" s="201">
        <v>352762.5</v>
      </c>
      <c r="N65" s="205"/>
      <c r="O65" s="196" t="b">
        <v>1</v>
      </c>
      <c r="P65" s="196" t="b">
        <v>1</v>
      </c>
      <c r="Q65" s="196" t="b">
        <v>1</v>
      </c>
      <c r="R65" s="196" t="b">
        <v>1</v>
      </c>
      <c r="S65" s="196" t="b">
        <v>1</v>
      </c>
      <c r="U65" s="224">
        <v>204312.5</v>
      </c>
      <c r="V65" s="224">
        <v>204312.5</v>
      </c>
      <c r="W65" s="224">
        <v>9194.0625</v>
      </c>
      <c r="X65" s="224">
        <v>213506.5625</v>
      </c>
    </row>
    <row r="66" spans="1:24" ht="15" x14ac:dyDescent="0.2">
      <c r="A66" s="196">
        <v>78</v>
      </c>
      <c r="B66" s="204"/>
      <c r="C66" s="224">
        <v>1137500</v>
      </c>
      <c r="D66" s="224">
        <v>819237.5</v>
      </c>
      <c r="E66" s="224">
        <v>637912.5</v>
      </c>
      <c r="F66" s="224">
        <v>553162.5</v>
      </c>
      <c r="G66" s="224">
        <v>429112.5</v>
      </c>
      <c r="H66" s="226"/>
      <c r="I66" s="201">
        <v>981025</v>
      </c>
      <c r="J66" s="201">
        <v>706700</v>
      </c>
      <c r="K66" s="201">
        <v>550400</v>
      </c>
      <c r="L66" s="201">
        <v>477362.5</v>
      </c>
      <c r="M66" s="201">
        <v>370412.5</v>
      </c>
      <c r="N66" s="205"/>
      <c r="O66" s="196" t="b">
        <v>1</v>
      </c>
      <c r="P66" s="196" t="b">
        <v>1</v>
      </c>
      <c r="Q66" s="196" t="b">
        <v>1</v>
      </c>
      <c r="R66" s="196" t="b">
        <v>1</v>
      </c>
      <c r="S66" s="196" t="b">
        <v>1</v>
      </c>
      <c r="U66" s="224">
        <v>214556.25</v>
      </c>
      <c r="V66" s="224">
        <v>214556.25</v>
      </c>
      <c r="W66" s="224">
        <v>9655.03125</v>
      </c>
      <c r="X66" s="224">
        <v>224211.28125</v>
      </c>
    </row>
    <row r="67" spans="1:24" ht="15" x14ac:dyDescent="0.2">
      <c r="A67" s="196">
        <v>79</v>
      </c>
      <c r="B67" s="204"/>
      <c r="C67" s="224">
        <v>1192025</v>
      </c>
      <c r="D67" s="224">
        <v>858487.5</v>
      </c>
      <c r="E67" s="224">
        <v>668475</v>
      </c>
      <c r="F67" s="224">
        <v>579675</v>
      </c>
      <c r="G67" s="224">
        <v>449650</v>
      </c>
      <c r="H67" s="226"/>
      <c r="I67" s="201">
        <v>1028037.5</v>
      </c>
      <c r="J67" s="201">
        <v>740525</v>
      </c>
      <c r="K67" s="201">
        <v>576737.5</v>
      </c>
      <c r="L67" s="201">
        <v>500200</v>
      </c>
      <c r="M67" s="201">
        <v>388125</v>
      </c>
      <c r="N67" s="205"/>
      <c r="O67" s="196" t="b">
        <v>1</v>
      </c>
      <c r="P67" s="196" t="b">
        <v>1</v>
      </c>
      <c r="Q67" s="196" t="b">
        <v>1</v>
      </c>
      <c r="R67" s="196" t="b">
        <v>1</v>
      </c>
      <c r="S67" s="196" t="b">
        <v>1</v>
      </c>
      <c r="U67" s="224">
        <v>224825</v>
      </c>
      <c r="V67" s="224">
        <v>224825</v>
      </c>
      <c r="W67" s="224">
        <v>10117.125</v>
      </c>
      <c r="X67" s="224">
        <v>234942.125</v>
      </c>
    </row>
    <row r="68" spans="1:24" ht="15" x14ac:dyDescent="0.2">
      <c r="A68" s="196">
        <v>80</v>
      </c>
      <c r="B68" s="204"/>
      <c r="C68" s="224">
        <v>1246612.5</v>
      </c>
      <c r="D68" s="224">
        <v>897812.5</v>
      </c>
      <c r="E68" s="224">
        <v>699100</v>
      </c>
      <c r="F68" s="224">
        <v>606250</v>
      </c>
      <c r="G68" s="224">
        <v>470237.5</v>
      </c>
      <c r="H68" s="226"/>
      <c r="I68" s="201">
        <v>1075075</v>
      </c>
      <c r="J68" s="201">
        <v>774425</v>
      </c>
      <c r="K68" s="201">
        <v>603150</v>
      </c>
      <c r="L68" s="201">
        <v>523112.5</v>
      </c>
      <c r="M68" s="201">
        <v>405862.5</v>
      </c>
      <c r="N68" s="205"/>
      <c r="O68" s="196" t="b">
        <v>1</v>
      </c>
      <c r="P68" s="196" t="b">
        <v>1</v>
      </c>
      <c r="Q68" s="196" t="b">
        <v>1</v>
      </c>
      <c r="R68" s="196" t="b">
        <v>1</v>
      </c>
      <c r="S68" s="196" t="b">
        <v>1</v>
      </c>
      <c r="U68" s="224">
        <v>235118.75</v>
      </c>
      <c r="V68" s="224">
        <v>235118.75</v>
      </c>
      <c r="W68" s="224">
        <v>10580.34375</v>
      </c>
      <c r="X68" s="224">
        <v>245699.09375</v>
      </c>
    </row>
    <row r="69" spans="1:24" ht="15" x14ac:dyDescent="0.2">
      <c r="A69" s="196">
        <v>81</v>
      </c>
      <c r="B69" s="204"/>
      <c r="C69" s="224">
        <v>1300925</v>
      </c>
      <c r="D69" s="224">
        <v>936900</v>
      </c>
      <c r="E69" s="224">
        <v>729550</v>
      </c>
      <c r="F69" s="224">
        <v>632662.5</v>
      </c>
      <c r="G69" s="224">
        <v>490725</v>
      </c>
      <c r="H69" s="226"/>
      <c r="I69" s="201">
        <v>1121900</v>
      </c>
      <c r="J69" s="201">
        <v>808125</v>
      </c>
      <c r="K69" s="201">
        <v>629387.5</v>
      </c>
      <c r="L69" s="201">
        <v>545875</v>
      </c>
      <c r="M69" s="201">
        <v>423537.5</v>
      </c>
      <c r="N69" s="205"/>
      <c r="O69" s="196" t="b">
        <v>1</v>
      </c>
      <c r="P69" s="196" t="b">
        <v>1</v>
      </c>
      <c r="Q69" s="196" t="b">
        <v>1</v>
      </c>
      <c r="R69" s="196" t="b">
        <v>1</v>
      </c>
      <c r="S69" s="196" t="b">
        <v>1</v>
      </c>
      <c r="U69" s="224">
        <v>245362.5</v>
      </c>
      <c r="V69" s="224">
        <v>245362.5</v>
      </c>
      <c r="W69" s="224">
        <v>11041.3125</v>
      </c>
      <c r="X69" s="224">
        <v>256403.8125</v>
      </c>
    </row>
    <row r="70" spans="1:24" ht="15" x14ac:dyDescent="0.2">
      <c r="A70" s="196">
        <v>82</v>
      </c>
      <c r="B70" s="204"/>
      <c r="C70" s="224">
        <v>1355437.5</v>
      </c>
      <c r="D70" s="224">
        <v>976162.5</v>
      </c>
      <c r="E70" s="224">
        <v>760112.5</v>
      </c>
      <c r="F70" s="224">
        <v>659150</v>
      </c>
      <c r="G70" s="224">
        <v>511262.5</v>
      </c>
      <c r="H70" s="226"/>
      <c r="I70" s="201">
        <v>1168887.5</v>
      </c>
      <c r="J70" s="201">
        <v>841962.5</v>
      </c>
      <c r="K70" s="201">
        <v>655737.5</v>
      </c>
      <c r="L70" s="201">
        <v>568712.5</v>
      </c>
      <c r="M70" s="201">
        <v>441237.5</v>
      </c>
      <c r="N70" s="205"/>
      <c r="O70" s="196" t="b">
        <v>1</v>
      </c>
      <c r="P70" s="196" t="b">
        <v>1</v>
      </c>
      <c r="Q70" s="196" t="b">
        <v>1</v>
      </c>
      <c r="R70" s="196" t="b">
        <v>1</v>
      </c>
      <c r="S70" s="196" t="b">
        <v>1</v>
      </c>
      <c r="U70" s="224">
        <v>255631.25</v>
      </c>
      <c r="V70" s="224">
        <v>255631.25</v>
      </c>
      <c r="W70" s="224">
        <v>11503.40625</v>
      </c>
      <c r="X70" s="224">
        <v>267134.65625</v>
      </c>
    </row>
    <row r="71" spans="1:24" ht="15" x14ac:dyDescent="0.2">
      <c r="A71" s="196">
        <v>83</v>
      </c>
      <c r="B71" s="204"/>
      <c r="C71" s="224">
        <v>1410000</v>
      </c>
      <c r="D71" s="224">
        <v>1015450</v>
      </c>
      <c r="E71" s="224">
        <v>790700</v>
      </c>
      <c r="F71" s="224">
        <v>685662.5</v>
      </c>
      <c r="G71" s="224">
        <v>531837.5</v>
      </c>
      <c r="H71" s="226"/>
      <c r="I71" s="201">
        <v>1215912.5</v>
      </c>
      <c r="J71" s="201">
        <v>875825</v>
      </c>
      <c r="K71" s="201">
        <v>682100</v>
      </c>
      <c r="L71" s="201">
        <v>591550</v>
      </c>
      <c r="M71" s="201">
        <v>458975</v>
      </c>
      <c r="N71" s="205"/>
      <c r="O71" s="196" t="b">
        <v>1</v>
      </c>
      <c r="P71" s="196" t="b">
        <v>1</v>
      </c>
      <c r="Q71" s="196" t="b">
        <v>1</v>
      </c>
      <c r="R71" s="196" t="b">
        <v>1</v>
      </c>
      <c r="S71" s="196" t="b">
        <v>1</v>
      </c>
      <c r="U71" s="224">
        <v>265918.75</v>
      </c>
      <c r="V71" s="224">
        <v>265918.75</v>
      </c>
      <c r="W71" s="224">
        <v>11966.34375</v>
      </c>
      <c r="X71" s="224">
        <v>277885.09375</v>
      </c>
    </row>
    <row r="72" spans="1:24" ht="15" x14ac:dyDescent="0.2">
      <c r="A72" s="196">
        <v>84</v>
      </c>
      <c r="B72" s="204" t="s">
        <v>24</v>
      </c>
      <c r="C72" s="224">
        <v>1464412.5</v>
      </c>
      <c r="D72" s="224">
        <v>1054625</v>
      </c>
      <c r="E72" s="224">
        <v>821150</v>
      </c>
      <c r="F72" s="224">
        <v>712062.5</v>
      </c>
      <c r="G72" s="224">
        <v>552337.5</v>
      </c>
      <c r="H72" s="226"/>
      <c r="I72" s="201">
        <v>1262825</v>
      </c>
      <c r="J72" s="201">
        <v>909600</v>
      </c>
      <c r="K72" s="201">
        <v>708350</v>
      </c>
      <c r="L72" s="201">
        <v>614325</v>
      </c>
      <c r="M72" s="201">
        <v>476637.5</v>
      </c>
      <c r="N72" s="205"/>
      <c r="O72" s="196" t="b">
        <v>1</v>
      </c>
      <c r="P72" s="196" t="b">
        <v>1</v>
      </c>
      <c r="Q72" s="196" t="b">
        <v>1</v>
      </c>
      <c r="R72" s="196" t="b">
        <v>1</v>
      </c>
      <c r="S72" s="196" t="b">
        <v>1</v>
      </c>
      <c r="U72" s="224">
        <v>276168.75</v>
      </c>
      <c r="V72" s="224">
        <v>276168.75</v>
      </c>
      <c r="W72" s="224">
        <v>12427.59375</v>
      </c>
      <c r="X72" s="224">
        <v>288596.34375</v>
      </c>
    </row>
    <row r="73" spans="1:24" ht="14" x14ac:dyDescent="0.15">
      <c r="A73" s="196">
        <v>1</v>
      </c>
      <c r="B73" s="204" t="s">
        <v>25</v>
      </c>
      <c r="C73" s="224">
        <v>45862.5</v>
      </c>
      <c r="D73" s="224">
        <v>33050</v>
      </c>
      <c r="E73" s="224">
        <v>27087.5</v>
      </c>
      <c r="F73" s="224">
        <v>23475</v>
      </c>
      <c r="G73" s="224">
        <v>18200</v>
      </c>
      <c r="H73" s="226"/>
      <c r="I73" s="226">
        <v>39537.5</v>
      </c>
      <c r="J73" s="226">
        <v>28475</v>
      </c>
      <c r="K73" s="226">
        <v>23362.5</v>
      </c>
      <c r="L73" s="226">
        <v>20237.5</v>
      </c>
      <c r="M73" s="226">
        <v>15700</v>
      </c>
      <c r="N73" s="205"/>
      <c r="O73" s="196" t="b">
        <v>1</v>
      </c>
      <c r="P73" s="196" t="b">
        <v>1</v>
      </c>
      <c r="Q73" s="196" t="b">
        <v>1</v>
      </c>
      <c r="R73" s="196" t="b">
        <v>1</v>
      </c>
      <c r="S73" s="196" t="b">
        <v>1</v>
      </c>
      <c r="U73" s="224">
        <v>9100</v>
      </c>
      <c r="V73" s="224">
        <v>9100</v>
      </c>
      <c r="W73" s="224">
        <v>409.5</v>
      </c>
      <c r="X73" s="224">
        <v>9509.5</v>
      </c>
    </row>
    <row r="74" spans="1:24" ht="14" x14ac:dyDescent="0.15">
      <c r="A74" s="196">
        <v>2</v>
      </c>
      <c r="B74" s="204" t="s">
        <v>26</v>
      </c>
      <c r="C74" s="224">
        <v>72262.5</v>
      </c>
      <c r="D74" s="224">
        <v>52050</v>
      </c>
      <c r="E74" s="224">
        <v>42637.5</v>
      </c>
      <c r="F74" s="224">
        <v>36975</v>
      </c>
      <c r="G74" s="224">
        <v>28662.5</v>
      </c>
      <c r="H74" s="225"/>
      <c r="I74" s="226">
        <v>62287.5</v>
      </c>
      <c r="J74" s="226">
        <v>44862.5</v>
      </c>
      <c r="K74" s="226">
        <v>36750</v>
      </c>
      <c r="L74" s="226">
        <v>31875</v>
      </c>
      <c r="M74" s="226">
        <v>24712.5</v>
      </c>
      <c r="N74" s="205"/>
      <c r="O74" s="196" t="b">
        <v>1</v>
      </c>
      <c r="P74" s="196" t="b">
        <v>1</v>
      </c>
      <c r="Q74" s="196" t="b">
        <v>1</v>
      </c>
      <c r="R74" s="196" t="b">
        <v>1</v>
      </c>
      <c r="S74" s="196" t="b">
        <v>1</v>
      </c>
      <c r="U74" s="224">
        <v>14331.25</v>
      </c>
      <c r="V74" s="224">
        <v>14331.25</v>
      </c>
      <c r="W74" s="224">
        <v>644.90625</v>
      </c>
      <c r="X74" s="224">
        <v>14976.15625</v>
      </c>
    </row>
    <row r="75" spans="1:24" ht="14" x14ac:dyDescent="0.15">
      <c r="A75" s="196">
        <v>3</v>
      </c>
      <c r="B75" s="204" t="s">
        <v>27</v>
      </c>
      <c r="C75" s="224">
        <v>105412.5</v>
      </c>
      <c r="D75" s="224">
        <v>75887.5</v>
      </c>
      <c r="E75" s="224">
        <v>62187.5</v>
      </c>
      <c r="F75" s="224">
        <v>53925</v>
      </c>
      <c r="G75" s="224">
        <v>41837.5</v>
      </c>
      <c r="H75" s="225"/>
      <c r="I75" s="226">
        <v>90862.5</v>
      </c>
      <c r="J75" s="226">
        <v>65412.5</v>
      </c>
      <c r="K75" s="226">
        <v>53612.5</v>
      </c>
      <c r="L75" s="226">
        <v>46487.5</v>
      </c>
      <c r="M75" s="226">
        <v>36062.5</v>
      </c>
      <c r="N75" s="205"/>
      <c r="O75" s="196" t="b">
        <v>1</v>
      </c>
      <c r="P75" s="196" t="b">
        <v>1</v>
      </c>
      <c r="Q75" s="196" t="b">
        <v>1</v>
      </c>
      <c r="R75" s="196" t="b">
        <v>1</v>
      </c>
      <c r="S75" s="196" t="b">
        <v>1</v>
      </c>
      <c r="U75" s="224">
        <v>20918.75</v>
      </c>
      <c r="V75" s="224">
        <v>20918.75</v>
      </c>
      <c r="W75" s="224">
        <v>941.34375</v>
      </c>
      <c r="X75" s="224">
        <v>21860.09375</v>
      </c>
    </row>
    <row r="77" spans="1:24" ht="18" x14ac:dyDescent="0.2">
      <c r="A77" s="272" t="s">
        <v>28</v>
      </c>
      <c r="B77" s="272"/>
      <c r="C77" s="272"/>
      <c r="D77" s="272"/>
      <c r="E77" s="272"/>
      <c r="F77" s="272"/>
      <c r="G77" s="272"/>
    </row>
    <row r="78" spans="1:24" x14ac:dyDescent="0.15">
      <c r="A78" s="271" t="s">
        <v>17</v>
      </c>
      <c r="B78" s="271"/>
      <c r="C78" s="271"/>
      <c r="D78" s="271"/>
      <c r="E78" s="271"/>
      <c r="F78" s="271"/>
      <c r="G78" s="271"/>
    </row>
    <row r="79" spans="1:24" x14ac:dyDescent="0.15">
      <c r="A79" s="196" t="s">
        <v>0</v>
      </c>
      <c r="B79" s="199" t="s">
        <v>0</v>
      </c>
      <c r="C79" s="200">
        <v>1000</v>
      </c>
      <c r="D79" s="200">
        <v>2000</v>
      </c>
      <c r="E79" s="200">
        <v>3500</v>
      </c>
      <c r="F79" s="241"/>
      <c r="G79" s="241"/>
    </row>
    <row r="80" spans="1:24" ht="14" x14ac:dyDescent="0.15">
      <c r="A80" s="196">
        <v>18</v>
      </c>
      <c r="B80" s="204"/>
      <c r="C80" s="224">
        <v>10338.031250000002</v>
      </c>
      <c r="D80" s="226">
        <v>7479.7812499999991</v>
      </c>
      <c r="E80" s="226">
        <v>5804.3749999999991</v>
      </c>
      <c r="F80" s="226">
        <v>5047.03125</v>
      </c>
      <c r="G80" s="226">
        <v>3933.5625</v>
      </c>
      <c r="O80" s="196" t="b">
        <v>0</v>
      </c>
      <c r="P80" s="196" t="b">
        <v>0</v>
      </c>
      <c r="Q80" s="196" t="b">
        <v>0</v>
      </c>
      <c r="R80" s="196" t="b">
        <v>0</v>
      </c>
      <c r="S80" s="196" t="b">
        <v>0</v>
      </c>
    </row>
    <row r="81" spans="1:19" ht="14" x14ac:dyDescent="0.15">
      <c r="A81" s="196">
        <v>19</v>
      </c>
      <c r="B81" s="204"/>
      <c r="C81" s="224">
        <v>10736.937500000002</v>
      </c>
      <c r="D81" s="226">
        <v>7770</v>
      </c>
      <c r="E81" s="226">
        <v>6028.6875</v>
      </c>
      <c r="F81" s="226">
        <v>5237.8125</v>
      </c>
      <c r="G81" s="226">
        <v>4085.03125</v>
      </c>
      <c r="O81" s="196" t="b">
        <v>0</v>
      </c>
      <c r="P81" s="196" t="b">
        <v>0</v>
      </c>
      <c r="Q81" s="196" t="b">
        <v>0</v>
      </c>
      <c r="R81" s="196" t="b">
        <v>0</v>
      </c>
      <c r="S81" s="196" t="b">
        <v>0</v>
      </c>
    </row>
    <row r="82" spans="1:19" ht="14" x14ac:dyDescent="0.15">
      <c r="A82" s="196">
        <v>20</v>
      </c>
      <c r="B82" s="204"/>
      <c r="C82" s="224">
        <v>11164.75</v>
      </c>
      <c r="D82" s="226">
        <v>8077.5625</v>
      </c>
      <c r="E82" s="226">
        <v>6270.34375</v>
      </c>
      <c r="F82" s="226">
        <v>5448.25</v>
      </c>
      <c r="G82" s="226">
        <v>4246.90625</v>
      </c>
      <c r="O82" s="196" t="b">
        <v>0</v>
      </c>
      <c r="P82" s="196" t="b">
        <v>0</v>
      </c>
      <c r="Q82" s="196" t="b">
        <v>0</v>
      </c>
      <c r="R82" s="196" t="b">
        <v>0</v>
      </c>
      <c r="S82" s="196" t="b">
        <v>0</v>
      </c>
    </row>
    <row r="83" spans="1:19" ht="14" x14ac:dyDescent="0.15">
      <c r="A83" s="196">
        <v>21</v>
      </c>
      <c r="B83" s="204"/>
      <c r="C83" s="224">
        <v>11584.46875</v>
      </c>
      <c r="D83" s="226">
        <v>8380.5</v>
      </c>
      <c r="E83" s="226">
        <v>6498.1249999999991</v>
      </c>
      <c r="F83" s="226">
        <v>5645.96875</v>
      </c>
      <c r="G83" s="226">
        <v>4400.6875</v>
      </c>
      <c r="O83" s="196" t="b">
        <v>0</v>
      </c>
      <c r="P83" s="196" t="b">
        <v>0</v>
      </c>
      <c r="Q83" s="196" t="b">
        <v>0</v>
      </c>
      <c r="R83" s="196" t="b">
        <v>0</v>
      </c>
      <c r="S83" s="196" t="b">
        <v>0</v>
      </c>
    </row>
    <row r="84" spans="1:19" ht="14" x14ac:dyDescent="0.15">
      <c r="A84" s="196">
        <v>22</v>
      </c>
      <c r="B84" s="204"/>
      <c r="C84" s="224">
        <v>11982.218750000002</v>
      </c>
      <c r="D84" s="226">
        <v>8664.9375</v>
      </c>
      <c r="E84" s="226">
        <v>6718.96875</v>
      </c>
      <c r="F84" s="226">
        <v>5840.21875</v>
      </c>
      <c r="G84" s="226">
        <v>4549.84375</v>
      </c>
      <c r="O84" s="196" t="b">
        <v>0</v>
      </c>
      <c r="P84" s="196" t="b">
        <v>0</v>
      </c>
      <c r="Q84" s="196" t="b">
        <v>0</v>
      </c>
      <c r="R84" s="196" t="b">
        <v>0</v>
      </c>
      <c r="S84" s="196" t="b">
        <v>0</v>
      </c>
    </row>
    <row r="85" spans="1:19" ht="14" x14ac:dyDescent="0.15">
      <c r="A85" s="196">
        <v>23</v>
      </c>
      <c r="B85" s="204"/>
      <c r="C85" s="224">
        <v>12405.406250000002</v>
      </c>
      <c r="D85" s="226">
        <v>8972.5</v>
      </c>
      <c r="E85" s="226">
        <v>6957.15625</v>
      </c>
      <c r="F85" s="226">
        <v>6043.7187499999991</v>
      </c>
      <c r="G85" s="226">
        <v>4708.2499999999991</v>
      </c>
      <c r="O85" s="196" t="b">
        <v>0</v>
      </c>
      <c r="P85" s="196" t="b">
        <v>0</v>
      </c>
      <c r="Q85" s="196" t="b">
        <v>0</v>
      </c>
      <c r="R85" s="196" t="b">
        <v>0</v>
      </c>
      <c r="S85" s="196" t="b">
        <v>0</v>
      </c>
    </row>
    <row r="86" spans="1:19" ht="14" x14ac:dyDescent="0.15">
      <c r="A86" s="196">
        <v>24</v>
      </c>
      <c r="B86" s="204"/>
      <c r="C86" s="224">
        <v>12821.656250000002</v>
      </c>
      <c r="D86" s="226">
        <v>9269.6562500000018</v>
      </c>
      <c r="E86" s="226">
        <v>7186.09375</v>
      </c>
      <c r="F86" s="226">
        <v>6244.9062499999991</v>
      </c>
      <c r="G86" s="226">
        <v>4860.8749999999991</v>
      </c>
      <c r="O86" s="196" t="b">
        <v>0</v>
      </c>
      <c r="P86" s="196" t="b">
        <v>0</v>
      </c>
      <c r="Q86" s="196" t="b">
        <v>0</v>
      </c>
      <c r="R86" s="196" t="b">
        <v>0</v>
      </c>
      <c r="S86" s="196" t="b">
        <v>0</v>
      </c>
    </row>
    <row r="87" spans="1:19" ht="14" x14ac:dyDescent="0.15">
      <c r="A87" s="196">
        <v>25</v>
      </c>
      <c r="B87" s="204"/>
      <c r="C87" s="224">
        <v>13219.40625</v>
      </c>
      <c r="D87" s="226">
        <v>9554.0937500000018</v>
      </c>
      <c r="E87" s="226">
        <v>7406.9374999999991</v>
      </c>
      <c r="F87" s="226">
        <v>6436.84375</v>
      </c>
      <c r="G87" s="226">
        <v>5011.1875</v>
      </c>
      <c r="O87" s="196" t="b">
        <v>0</v>
      </c>
      <c r="P87" s="196" t="b">
        <v>0</v>
      </c>
      <c r="Q87" s="196" t="b">
        <v>0</v>
      </c>
      <c r="R87" s="196" t="b">
        <v>0</v>
      </c>
      <c r="S87" s="196" t="b">
        <v>0</v>
      </c>
    </row>
    <row r="88" spans="1:19" ht="14" x14ac:dyDescent="0.15">
      <c r="A88" s="196">
        <v>26</v>
      </c>
      <c r="B88" s="204"/>
      <c r="C88" s="224">
        <v>13639.125</v>
      </c>
      <c r="D88" s="226">
        <v>9860.5</v>
      </c>
      <c r="E88" s="226">
        <v>7642.8124999999991</v>
      </c>
      <c r="F88" s="226">
        <v>6640.3437499999991</v>
      </c>
      <c r="G88" s="226">
        <v>5170.75</v>
      </c>
      <c r="O88" s="196" t="b">
        <v>0</v>
      </c>
      <c r="P88" s="196" t="b">
        <v>0</v>
      </c>
      <c r="Q88" s="196" t="b">
        <v>0</v>
      </c>
      <c r="R88" s="196" t="b">
        <v>0</v>
      </c>
      <c r="S88" s="196" t="b">
        <v>0</v>
      </c>
    </row>
    <row r="89" spans="1:19" ht="14" x14ac:dyDescent="0.15">
      <c r="A89" s="196">
        <v>27</v>
      </c>
      <c r="B89" s="204"/>
      <c r="C89" s="224">
        <v>14057.6875</v>
      </c>
      <c r="D89" s="226">
        <v>10162.28125</v>
      </c>
      <c r="E89" s="226">
        <v>7876.375</v>
      </c>
      <c r="F89" s="226">
        <v>6843.84375</v>
      </c>
      <c r="G89" s="226">
        <v>5326.84375</v>
      </c>
      <c r="O89" s="196" t="b">
        <v>0</v>
      </c>
      <c r="P89" s="196" t="b">
        <v>0</v>
      </c>
      <c r="Q89" s="196" t="b">
        <v>0</v>
      </c>
      <c r="R89" s="196" t="b">
        <v>0</v>
      </c>
      <c r="S89" s="196" t="b">
        <v>0</v>
      </c>
    </row>
    <row r="90" spans="1:19" ht="14" x14ac:dyDescent="0.15">
      <c r="A90" s="196">
        <v>28</v>
      </c>
      <c r="B90" s="204"/>
      <c r="C90" s="224">
        <v>14487.8125</v>
      </c>
      <c r="D90" s="226">
        <v>10466.375000000002</v>
      </c>
      <c r="E90" s="226">
        <v>8115.71875</v>
      </c>
      <c r="F90" s="226">
        <v>7048.5</v>
      </c>
      <c r="G90" s="226">
        <v>5487.5625</v>
      </c>
      <c r="O90" s="196" t="b">
        <v>0</v>
      </c>
      <c r="P90" s="196" t="b">
        <v>0</v>
      </c>
      <c r="Q90" s="196" t="b">
        <v>0</v>
      </c>
      <c r="R90" s="196" t="b">
        <v>0</v>
      </c>
      <c r="S90" s="196" t="b">
        <v>0</v>
      </c>
    </row>
    <row r="91" spans="1:19" ht="14" x14ac:dyDescent="0.15">
      <c r="A91" s="196">
        <v>29</v>
      </c>
      <c r="B91" s="204"/>
      <c r="C91" s="224">
        <v>15031.250000000002</v>
      </c>
      <c r="D91" s="226">
        <v>10858.343750000002</v>
      </c>
      <c r="E91" s="226">
        <v>8417.5</v>
      </c>
      <c r="F91" s="226">
        <v>7310.96875</v>
      </c>
      <c r="G91" s="226">
        <v>5689.9062499999991</v>
      </c>
      <c r="O91" s="196" t="b">
        <v>0</v>
      </c>
      <c r="P91" s="196" t="b">
        <v>0</v>
      </c>
      <c r="Q91" s="196" t="b">
        <v>0</v>
      </c>
      <c r="R91" s="196" t="b">
        <v>0</v>
      </c>
      <c r="S91" s="196" t="b">
        <v>0</v>
      </c>
    </row>
    <row r="92" spans="1:19" ht="14" x14ac:dyDescent="0.15">
      <c r="A92" s="196">
        <v>30</v>
      </c>
      <c r="B92" s="204"/>
      <c r="C92" s="224">
        <v>15597.8125</v>
      </c>
      <c r="D92" s="226">
        <v>11268.8125</v>
      </c>
      <c r="E92" s="226">
        <v>8728.53125</v>
      </c>
      <c r="F92" s="226">
        <v>7581.53125</v>
      </c>
      <c r="G92" s="226">
        <v>5901.4999999999991</v>
      </c>
      <c r="O92" s="196" t="b">
        <v>0</v>
      </c>
      <c r="P92" s="196" t="b">
        <v>0</v>
      </c>
      <c r="Q92" s="196" t="b">
        <v>0</v>
      </c>
      <c r="R92" s="196" t="b">
        <v>0</v>
      </c>
      <c r="S92" s="196" t="b">
        <v>0</v>
      </c>
    </row>
    <row r="93" spans="1:19" ht="14" x14ac:dyDescent="0.15">
      <c r="A93" s="196">
        <v>31</v>
      </c>
      <c r="B93" s="204"/>
      <c r="C93" s="224">
        <v>16160.90625</v>
      </c>
      <c r="D93" s="226">
        <v>11675.8125</v>
      </c>
      <c r="E93" s="226">
        <v>9046.5</v>
      </c>
      <c r="F93" s="226">
        <v>7854.4062499999991</v>
      </c>
      <c r="G93" s="226">
        <v>6114.25</v>
      </c>
      <c r="O93" s="196" t="b">
        <v>0</v>
      </c>
      <c r="P93" s="196" t="b">
        <v>0</v>
      </c>
      <c r="Q93" s="196" t="b">
        <v>0</v>
      </c>
      <c r="R93" s="196" t="b">
        <v>0</v>
      </c>
      <c r="S93" s="196" t="b">
        <v>0</v>
      </c>
    </row>
    <row r="94" spans="1:19" ht="14" x14ac:dyDescent="0.15">
      <c r="A94" s="196">
        <v>32</v>
      </c>
      <c r="B94" s="204"/>
      <c r="C94" s="224">
        <v>16736.71875</v>
      </c>
      <c r="D94" s="226">
        <v>12087.4375</v>
      </c>
      <c r="E94" s="226">
        <v>9364.46875</v>
      </c>
      <c r="F94" s="226">
        <v>8134.21875</v>
      </c>
      <c r="G94" s="226">
        <v>6328.1562499999991</v>
      </c>
      <c r="O94" s="196" t="b">
        <v>0</v>
      </c>
      <c r="P94" s="196" t="b">
        <v>0</v>
      </c>
      <c r="Q94" s="196" t="b">
        <v>0</v>
      </c>
      <c r="R94" s="196" t="b">
        <v>0</v>
      </c>
      <c r="S94" s="196" t="b">
        <v>0</v>
      </c>
    </row>
    <row r="95" spans="1:19" ht="14" x14ac:dyDescent="0.15">
      <c r="A95" s="196">
        <v>33</v>
      </c>
      <c r="B95" s="204"/>
      <c r="C95" s="224">
        <v>17080.125</v>
      </c>
      <c r="D95" s="226">
        <v>12336.031250000002</v>
      </c>
      <c r="E95" s="226">
        <v>9554.0937500000018</v>
      </c>
      <c r="F95" s="226">
        <v>8297.25</v>
      </c>
      <c r="G95" s="226">
        <v>6454.1875</v>
      </c>
      <c r="O95" s="196" t="b">
        <v>0</v>
      </c>
      <c r="P95" s="196" t="b">
        <v>0</v>
      </c>
      <c r="Q95" s="196" t="b">
        <v>0</v>
      </c>
      <c r="R95" s="196" t="b">
        <v>0</v>
      </c>
      <c r="S95" s="196" t="b">
        <v>0</v>
      </c>
    </row>
    <row r="96" spans="1:19" ht="14" x14ac:dyDescent="0.15">
      <c r="A96" s="196">
        <v>34</v>
      </c>
      <c r="B96" s="204"/>
      <c r="C96" s="224">
        <v>17444.34375</v>
      </c>
      <c r="D96" s="226">
        <v>12598.5</v>
      </c>
      <c r="E96" s="226">
        <v>9756.4375</v>
      </c>
      <c r="F96" s="226">
        <v>8471.84375</v>
      </c>
      <c r="G96" s="226">
        <v>6590.625</v>
      </c>
      <c r="O96" s="196" t="b">
        <v>0</v>
      </c>
      <c r="P96" s="196" t="b">
        <v>0</v>
      </c>
      <c r="Q96" s="196" t="b">
        <v>0</v>
      </c>
      <c r="R96" s="196" t="b">
        <v>0</v>
      </c>
      <c r="S96" s="196" t="b">
        <v>0</v>
      </c>
    </row>
    <row r="97" spans="1:19" ht="14" x14ac:dyDescent="0.15">
      <c r="A97" s="196">
        <v>35</v>
      </c>
      <c r="B97" s="204"/>
      <c r="C97" s="224">
        <v>17802.78125</v>
      </c>
      <c r="D97" s="226">
        <v>12856.343750000002</v>
      </c>
      <c r="E97" s="226">
        <v>9957.625</v>
      </c>
      <c r="F97" s="226">
        <v>8646.4375</v>
      </c>
      <c r="G97" s="226">
        <v>6725.90625</v>
      </c>
      <c r="O97" s="196" t="b">
        <v>0</v>
      </c>
      <c r="P97" s="196" t="b">
        <v>0</v>
      </c>
      <c r="Q97" s="196" t="b">
        <v>0</v>
      </c>
      <c r="R97" s="196" t="b">
        <v>0</v>
      </c>
      <c r="S97" s="196" t="b">
        <v>0</v>
      </c>
    </row>
    <row r="98" spans="1:19" ht="14" x14ac:dyDescent="0.15">
      <c r="A98" s="196">
        <v>36</v>
      </c>
      <c r="B98" s="204"/>
      <c r="C98" s="224">
        <v>18163.53125</v>
      </c>
      <c r="D98" s="226">
        <v>13117.65625</v>
      </c>
      <c r="E98" s="226">
        <v>10156.5</v>
      </c>
      <c r="F98" s="226">
        <v>8818.71875</v>
      </c>
      <c r="G98" s="226">
        <v>6860.03125</v>
      </c>
      <c r="O98" s="196" t="b">
        <v>0</v>
      </c>
      <c r="P98" s="196" t="b">
        <v>0</v>
      </c>
      <c r="Q98" s="196" t="b">
        <v>0</v>
      </c>
      <c r="R98" s="196" t="b">
        <v>0</v>
      </c>
      <c r="S98" s="196" t="b">
        <v>0</v>
      </c>
    </row>
    <row r="99" spans="1:19" ht="14" x14ac:dyDescent="0.15">
      <c r="A99" s="196">
        <v>37</v>
      </c>
      <c r="B99" s="204"/>
      <c r="C99" s="224">
        <v>18523.125</v>
      </c>
      <c r="D99" s="226">
        <v>13375.5</v>
      </c>
      <c r="E99" s="226">
        <v>10356.53125</v>
      </c>
      <c r="F99" s="226">
        <v>8991</v>
      </c>
      <c r="G99" s="226">
        <v>6995.3125</v>
      </c>
      <c r="O99" s="196" t="b">
        <v>0</v>
      </c>
      <c r="P99" s="196" t="b">
        <v>0</v>
      </c>
      <c r="Q99" s="196" t="b">
        <v>0</v>
      </c>
      <c r="R99" s="196" t="b">
        <v>0</v>
      </c>
      <c r="S99" s="196" t="b">
        <v>0</v>
      </c>
    </row>
    <row r="100" spans="1:19" ht="14" x14ac:dyDescent="0.15">
      <c r="A100" s="196">
        <v>38</v>
      </c>
      <c r="B100" s="204"/>
      <c r="C100" s="224">
        <v>18837.625</v>
      </c>
      <c r="D100" s="226">
        <v>13600.96875</v>
      </c>
      <c r="E100" s="226">
        <v>10528.812500000002</v>
      </c>
      <c r="F100" s="226">
        <v>9141.3125</v>
      </c>
      <c r="G100" s="226">
        <v>7110.9375</v>
      </c>
      <c r="O100" s="196" t="b">
        <v>0</v>
      </c>
      <c r="P100" s="196" t="b">
        <v>0</v>
      </c>
      <c r="Q100" s="196" t="b">
        <v>0</v>
      </c>
      <c r="R100" s="196" t="b">
        <v>0</v>
      </c>
      <c r="S100" s="196" t="b">
        <v>0</v>
      </c>
    </row>
    <row r="101" spans="1:19" ht="14" x14ac:dyDescent="0.15">
      <c r="A101" s="196">
        <v>39</v>
      </c>
      <c r="B101" s="204"/>
      <c r="C101" s="224">
        <v>19130.15625</v>
      </c>
      <c r="D101" s="226">
        <v>13816.03125</v>
      </c>
      <c r="E101" s="226">
        <v>10695.312500000002</v>
      </c>
      <c r="F101" s="226">
        <v>9287.0000000000018</v>
      </c>
      <c r="G101" s="226">
        <v>7223.0937499999991</v>
      </c>
      <c r="O101" s="196" t="b">
        <v>0</v>
      </c>
      <c r="P101" s="196" t="b">
        <v>0</v>
      </c>
      <c r="Q101" s="196" t="b">
        <v>0</v>
      </c>
      <c r="R101" s="196" t="b">
        <v>0</v>
      </c>
      <c r="S101" s="196" t="b">
        <v>0</v>
      </c>
    </row>
    <row r="102" spans="1:19" ht="14" x14ac:dyDescent="0.15">
      <c r="A102" s="196">
        <v>40</v>
      </c>
      <c r="B102" s="204"/>
      <c r="C102" s="224">
        <v>19441.1875</v>
      </c>
      <c r="D102" s="226">
        <v>14036.875</v>
      </c>
      <c r="E102" s="226">
        <v>10871.0625</v>
      </c>
      <c r="F102" s="226">
        <v>9437.3125</v>
      </c>
      <c r="G102" s="226">
        <v>7338.71875</v>
      </c>
      <c r="O102" s="196" t="b">
        <v>0</v>
      </c>
      <c r="P102" s="196" t="b">
        <v>0</v>
      </c>
      <c r="Q102" s="196" t="b">
        <v>0</v>
      </c>
      <c r="R102" s="196" t="b">
        <v>0</v>
      </c>
      <c r="S102" s="196" t="b">
        <v>0</v>
      </c>
    </row>
    <row r="103" spans="1:19" ht="14" x14ac:dyDescent="0.15">
      <c r="A103" s="196">
        <v>41</v>
      </c>
      <c r="B103" s="204"/>
      <c r="C103" s="224">
        <v>19747.59375</v>
      </c>
      <c r="D103" s="226">
        <v>14254.250000000002</v>
      </c>
      <c r="E103" s="226">
        <v>11037.5625</v>
      </c>
      <c r="F103" s="226">
        <v>9580.6875</v>
      </c>
      <c r="G103" s="226">
        <v>7449.71875</v>
      </c>
      <c r="O103" s="196" t="b">
        <v>0</v>
      </c>
      <c r="P103" s="196" t="b">
        <v>0</v>
      </c>
      <c r="Q103" s="196" t="b">
        <v>0</v>
      </c>
      <c r="R103" s="196" t="b">
        <v>0</v>
      </c>
      <c r="S103" s="196" t="b">
        <v>0</v>
      </c>
    </row>
    <row r="104" spans="1:19" ht="14" x14ac:dyDescent="0.15">
      <c r="A104" s="196">
        <v>42</v>
      </c>
      <c r="B104" s="204"/>
      <c r="C104" s="224">
        <v>20053.999999999996</v>
      </c>
      <c r="D104" s="226">
        <v>14480.875</v>
      </c>
      <c r="E104" s="226">
        <v>11211</v>
      </c>
      <c r="F104" s="226">
        <v>9732.15625</v>
      </c>
      <c r="G104" s="226">
        <v>7568.8125</v>
      </c>
      <c r="O104" s="196" t="b">
        <v>0</v>
      </c>
      <c r="P104" s="196" t="b">
        <v>0</v>
      </c>
      <c r="Q104" s="196" t="b">
        <v>0</v>
      </c>
      <c r="R104" s="196" t="b">
        <v>0</v>
      </c>
      <c r="S104" s="196" t="b">
        <v>0</v>
      </c>
    </row>
    <row r="105" spans="1:19" ht="14" x14ac:dyDescent="0.15">
      <c r="A105" s="196">
        <v>43</v>
      </c>
      <c r="B105" s="204"/>
      <c r="C105" s="224">
        <v>20418.218749999996</v>
      </c>
      <c r="D105" s="226">
        <v>14739.875000000002</v>
      </c>
      <c r="E105" s="226">
        <v>11413.343750000002</v>
      </c>
      <c r="F105" s="226">
        <v>9907.9062500000018</v>
      </c>
      <c r="G105" s="226">
        <v>7706.40625</v>
      </c>
      <c r="O105" s="196" t="b">
        <v>0</v>
      </c>
      <c r="P105" s="196" t="b">
        <v>0</v>
      </c>
      <c r="Q105" s="196" t="b">
        <v>0</v>
      </c>
      <c r="R105" s="196" t="b">
        <v>0</v>
      </c>
      <c r="S105" s="196" t="b">
        <v>0</v>
      </c>
    </row>
    <row r="106" spans="1:19" ht="14" x14ac:dyDescent="0.15">
      <c r="A106" s="196">
        <v>44</v>
      </c>
      <c r="B106" s="204"/>
      <c r="C106" s="224">
        <v>20796.312499999996</v>
      </c>
      <c r="D106" s="226">
        <v>15011.59375</v>
      </c>
      <c r="E106" s="226">
        <v>11620.3125</v>
      </c>
      <c r="F106" s="226">
        <v>10087.125</v>
      </c>
      <c r="G106" s="226">
        <v>7843.9999999999991</v>
      </c>
      <c r="O106" s="196" t="b">
        <v>0</v>
      </c>
      <c r="P106" s="196" t="b">
        <v>0</v>
      </c>
      <c r="Q106" s="196" t="b">
        <v>0</v>
      </c>
      <c r="R106" s="196" t="b">
        <v>0</v>
      </c>
      <c r="S106" s="196" t="b">
        <v>0</v>
      </c>
    </row>
    <row r="107" spans="1:19" ht="14" x14ac:dyDescent="0.15">
      <c r="A107" s="196">
        <v>45</v>
      </c>
      <c r="B107" s="204"/>
      <c r="C107" s="224">
        <v>21160.531249999996</v>
      </c>
      <c r="D107" s="226">
        <v>15274.062500000002</v>
      </c>
      <c r="E107" s="226">
        <v>11826.125000000002</v>
      </c>
      <c r="F107" s="226">
        <v>10265.187500000002</v>
      </c>
      <c r="G107" s="226">
        <v>7981.59375</v>
      </c>
      <c r="O107" s="196" t="b">
        <v>0</v>
      </c>
      <c r="P107" s="196" t="b">
        <v>0</v>
      </c>
      <c r="Q107" s="196" t="b">
        <v>0</v>
      </c>
      <c r="R107" s="196" t="b">
        <v>0</v>
      </c>
      <c r="S107" s="196" t="b">
        <v>0</v>
      </c>
    </row>
    <row r="108" spans="1:19" ht="14" x14ac:dyDescent="0.15">
      <c r="A108" s="196">
        <v>46</v>
      </c>
      <c r="B108" s="204"/>
      <c r="C108" s="224">
        <v>21531.687499999996</v>
      </c>
      <c r="D108" s="226">
        <v>15542.3125</v>
      </c>
      <c r="E108" s="226">
        <v>12027.312500000002</v>
      </c>
      <c r="F108" s="226">
        <v>10443.25</v>
      </c>
      <c r="G108" s="226">
        <v>8119.1875</v>
      </c>
      <c r="O108" s="196" t="b">
        <v>0</v>
      </c>
      <c r="P108" s="196" t="b">
        <v>0</v>
      </c>
      <c r="Q108" s="196" t="b">
        <v>0</v>
      </c>
      <c r="R108" s="196" t="b">
        <v>0</v>
      </c>
      <c r="S108" s="196" t="b">
        <v>0</v>
      </c>
    </row>
    <row r="109" spans="1:19" ht="14" x14ac:dyDescent="0.15">
      <c r="A109" s="196">
        <v>47</v>
      </c>
      <c r="B109" s="204"/>
      <c r="C109" s="224">
        <v>21895.906249999996</v>
      </c>
      <c r="D109" s="226">
        <v>15801.312500000002</v>
      </c>
      <c r="E109" s="226">
        <v>12233.125</v>
      </c>
      <c r="F109" s="226">
        <v>10619.000000000002</v>
      </c>
      <c r="G109" s="226">
        <v>8255.625</v>
      </c>
      <c r="O109" s="196" t="b">
        <v>0</v>
      </c>
      <c r="P109" s="196" t="b">
        <v>0</v>
      </c>
      <c r="Q109" s="196" t="b">
        <v>0</v>
      </c>
      <c r="R109" s="196" t="b">
        <v>0</v>
      </c>
      <c r="S109" s="196" t="b">
        <v>0</v>
      </c>
    </row>
    <row r="110" spans="1:19" ht="14" x14ac:dyDescent="0.15">
      <c r="A110" s="196">
        <v>48</v>
      </c>
      <c r="B110" s="204"/>
      <c r="C110" s="224">
        <v>22406.96875</v>
      </c>
      <c r="D110" s="226">
        <v>16172.468750000002</v>
      </c>
      <c r="E110" s="226">
        <v>12570.75</v>
      </c>
      <c r="F110" s="226">
        <v>10912.6875</v>
      </c>
      <c r="G110" s="226">
        <v>8482.25</v>
      </c>
      <c r="O110" s="196" t="b">
        <v>0</v>
      </c>
      <c r="P110" s="196" t="b">
        <v>0</v>
      </c>
      <c r="Q110" s="196" t="b">
        <v>0</v>
      </c>
      <c r="R110" s="196" t="b">
        <v>0</v>
      </c>
      <c r="S110" s="196" t="b">
        <v>0</v>
      </c>
    </row>
    <row r="111" spans="1:19" ht="14" x14ac:dyDescent="0.15">
      <c r="A111" s="196">
        <v>49</v>
      </c>
      <c r="B111" s="204"/>
      <c r="C111" s="224">
        <v>22918.03125</v>
      </c>
      <c r="D111" s="226">
        <v>16539</v>
      </c>
      <c r="E111" s="226">
        <v>12907.21875</v>
      </c>
      <c r="F111" s="226">
        <v>11204.0625</v>
      </c>
      <c r="G111" s="226">
        <v>8707.71875</v>
      </c>
      <c r="O111" s="196" t="b">
        <v>0</v>
      </c>
      <c r="P111" s="196" t="b">
        <v>0</v>
      </c>
      <c r="Q111" s="196" t="b">
        <v>0</v>
      </c>
      <c r="R111" s="196" t="b">
        <v>0</v>
      </c>
      <c r="S111" s="196" t="b">
        <v>0</v>
      </c>
    </row>
    <row r="112" spans="1:19" ht="14" x14ac:dyDescent="0.15">
      <c r="A112" s="196">
        <v>50</v>
      </c>
      <c r="B112" s="204"/>
      <c r="C112" s="224">
        <v>23550.499999999996</v>
      </c>
      <c r="D112" s="226">
        <v>16994.5625</v>
      </c>
      <c r="E112" s="226">
        <v>13259.875</v>
      </c>
      <c r="F112" s="226">
        <v>11510.468750000002</v>
      </c>
      <c r="G112" s="226">
        <v>8945.90625</v>
      </c>
      <c r="O112" s="196" t="b">
        <v>0</v>
      </c>
      <c r="P112" s="196" t="b">
        <v>0</v>
      </c>
      <c r="Q112" s="196" t="b">
        <v>0</v>
      </c>
      <c r="R112" s="196" t="b">
        <v>0</v>
      </c>
      <c r="S112" s="196" t="b">
        <v>0</v>
      </c>
    </row>
    <row r="113" spans="1:19" ht="14" x14ac:dyDescent="0.15">
      <c r="A113" s="196">
        <v>51</v>
      </c>
      <c r="B113" s="204"/>
      <c r="C113" s="224">
        <v>24151.75</v>
      </c>
      <c r="D113" s="226">
        <v>17423.53125</v>
      </c>
      <c r="E113" s="226">
        <v>13598.656250000002</v>
      </c>
      <c r="F113" s="226">
        <v>11804.15625</v>
      </c>
      <c r="G113" s="226">
        <v>9177.15625</v>
      </c>
      <c r="O113" s="196" t="b">
        <v>0</v>
      </c>
      <c r="P113" s="196" t="b">
        <v>0</v>
      </c>
      <c r="Q113" s="196" t="b">
        <v>0</v>
      </c>
      <c r="R113" s="196" t="b">
        <v>0</v>
      </c>
      <c r="S113" s="196" t="b">
        <v>0</v>
      </c>
    </row>
    <row r="114" spans="1:19" ht="14" x14ac:dyDescent="0.15">
      <c r="A114" s="196">
        <v>52</v>
      </c>
      <c r="B114" s="204"/>
      <c r="C114" s="224">
        <v>24755.3125</v>
      </c>
      <c r="D114" s="226">
        <v>17861.75</v>
      </c>
      <c r="E114" s="226">
        <v>13940.90625</v>
      </c>
      <c r="F114" s="226">
        <v>12097.84375</v>
      </c>
      <c r="G114" s="226">
        <v>9404.9375000000018</v>
      </c>
      <c r="O114" s="196" t="b">
        <v>0</v>
      </c>
      <c r="P114" s="196" t="b">
        <v>0</v>
      </c>
      <c r="Q114" s="196" t="b">
        <v>0</v>
      </c>
      <c r="R114" s="196" t="b">
        <v>0</v>
      </c>
      <c r="S114" s="196" t="b">
        <v>0</v>
      </c>
    </row>
    <row r="115" spans="1:19" ht="14" x14ac:dyDescent="0.15">
      <c r="A115" s="196">
        <v>53</v>
      </c>
      <c r="B115" s="204"/>
      <c r="C115" s="224">
        <v>25878.031249999996</v>
      </c>
      <c r="D115" s="226">
        <v>18671.125</v>
      </c>
      <c r="E115" s="226">
        <v>14562.968750000002</v>
      </c>
      <c r="F115" s="226">
        <v>12640.125</v>
      </c>
      <c r="G115" s="226">
        <v>9824.6562500000018</v>
      </c>
      <c r="O115" s="196" t="b">
        <v>0</v>
      </c>
      <c r="P115" s="196" t="b">
        <v>0</v>
      </c>
      <c r="Q115" s="196" t="b">
        <v>0</v>
      </c>
      <c r="R115" s="196" t="b">
        <v>0</v>
      </c>
      <c r="S115" s="196" t="b">
        <v>0</v>
      </c>
    </row>
    <row r="116" spans="1:19" ht="14" x14ac:dyDescent="0.15">
      <c r="A116" s="196">
        <v>54</v>
      </c>
      <c r="B116" s="204"/>
      <c r="C116" s="224">
        <v>26985.71875</v>
      </c>
      <c r="D116" s="226">
        <v>19466.625</v>
      </c>
      <c r="E116" s="226">
        <v>15182.71875</v>
      </c>
      <c r="F116" s="226">
        <v>13177.78125</v>
      </c>
      <c r="G116" s="226">
        <v>10243.21875</v>
      </c>
      <c r="O116" s="196" t="b">
        <v>0</v>
      </c>
      <c r="P116" s="196" t="b">
        <v>0</v>
      </c>
      <c r="Q116" s="196" t="b">
        <v>0</v>
      </c>
      <c r="R116" s="196" t="b">
        <v>0</v>
      </c>
      <c r="S116" s="196" t="b">
        <v>0</v>
      </c>
    </row>
    <row r="117" spans="1:19" ht="14" x14ac:dyDescent="0.15">
      <c r="A117" s="196">
        <v>55</v>
      </c>
      <c r="B117" s="204"/>
      <c r="C117" s="224">
        <v>28113.0625</v>
      </c>
      <c r="D117" s="226">
        <v>20278.3125</v>
      </c>
      <c r="E117" s="226">
        <v>15816.34375</v>
      </c>
      <c r="F117" s="226">
        <v>13729.3125</v>
      </c>
      <c r="G117" s="226">
        <v>10665.25</v>
      </c>
      <c r="O117" s="196" t="b">
        <v>0</v>
      </c>
      <c r="P117" s="196" t="b">
        <v>0</v>
      </c>
      <c r="Q117" s="196" t="b">
        <v>0</v>
      </c>
      <c r="R117" s="196" t="b">
        <v>0</v>
      </c>
      <c r="S117" s="196" t="b">
        <v>0</v>
      </c>
    </row>
    <row r="118" spans="1:19" ht="14" x14ac:dyDescent="0.15">
      <c r="A118" s="196">
        <v>56</v>
      </c>
      <c r="B118" s="204"/>
      <c r="C118" s="224">
        <v>29232.312499999996</v>
      </c>
      <c r="D118" s="226">
        <v>21085.375</v>
      </c>
      <c r="E118" s="226">
        <v>16445.34375</v>
      </c>
      <c r="F118" s="226">
        <v>14270.4375</v>
      </c>
      <c r="G118" s="226">
        <v>11090.750000000002</v>
      </c>
      <c r="O118" s="196" t="b">
        <v>0</v>
      </c>
      <c r="P118" s="196" t="b">
        <v>0</v>
      </c>
      <c r="Q118" s="196" t="b">
        <v>0</v>
      </c>
      <c r="R118" s="196" t="b">
        <v>0</v>
      </c>
      <c r="S118" s="196" t="b">
        <v>0</v>
      </c>
    </row>
    <row r="119" spans="1:19" ht="14" x14ac:dyDescent="0.15">
      <c r="A119" s="196">
        <v>57</v>
      </c>
      <c r="B119" s="204"/>
      <c r="C119" s="224">
        <v>30358.5</v>
      </c>
      <c r="D119" s="226">
        <v>21897.0625</v>
      </c>
      <c r="E119" s="226">
        <v>17075.5</v>
      </c>
      <c r="F119" s="226">
        <v>14818.5</v>
      </c>
      <c r="G119" s="226">
        <v>11513.937500000002</v>
      </c>
      <c r="O119" s="196" t="b">
        <v>0</v>
      </c>
      <c r="P119" s="196" t="b">
        <v>0</v>
      </c>
      <c r="Q119" s="196" t="b">
        <v>0</v>
      </c>
      <c r="R119" s="196" t="b">
        <v>0</v>
      </c>
      <c r="S119" s="196" t="b">
        <v>0</v>
      </c>
    </row>
    <row r="120" spans="1:19" ht="14" x14ac:dyDescent="0.15">
      <c r="A120" s="196">
        <v>58</v>
      </c>
      <c r="B120" s="204"/>
      <c r="C120" s="224">
        <v>32281.343749999996</v>
      </c>
      <c r="D120" s="226">
        <v>23279.937499999996</v>
      </c>
      <c r="E120" s="226">
        <v>18153.125</v>
      </c>
      <c r="F120" s="226">
        <v>15755.0625</v>
      </c>
      <c r="G120" s="226">
        <v>12236.59375</v>
      </c>
      <c r="O120" s="196" t="b">
        <v>0</v>
      </c>
      <c r="P120" s="196" t="b">
        <v>0</v>
      </c>
      <c r="Q120" s="196" t="b">
        <v>0</v>
      </c>
      <c r="R120" s="196" t="b">
        <v>0</v>
      </c>
      <c r="S120" s="196" t="b">
        <v>0</v>
      </c>
    </row>
    <row r="121" spans="1:19" ht="14" x14ac:dyDescent="0.15">
      <c r="A121" s="196">
        <v>59</v>
      </c>
      <c r="B121" s="204"/>
      <c r="C121" s="224">
        <v>34200.71875</v>
      </c>
      <c r="D121" s="226">
        <v>24663.968749999996</v>
      </c>
      <c r="E121" s="226">
        <v>19228.437499999996</v>
      </c>
      <c r="F121" s="226">
        <v>16684.6875</v>
      </c>
      <c r="G121" s="226">
        <v>12959.25</v>
      </c>
      <c r="O121" s="196" t="b">
        <v>0</v>
      </c>
      <c r="P121" s="196" t="b">
        <v>0</v>
      </c>
      <c r="Q121" s="196" t="b">
        <v>0</v>
      </c>
      <c r="R121" s="196" t="b">
        <v>0</v>
      </c>
      <c r="S121" s="196" t="b">
        <v>0</v>
      </c>
    </row>
    <row r="122" spans="1:19" ht="14" x14ac:dyDescent="0.15">
      <c r="A122" s="196">
        <v>60</v>
      </c>
      <c r="B122" s="204"/>
      <c r="C122" s="224">
        <v>36138.59375</v>
      </c>
      <c r="D122" s="226">
        <v>26058.406249999996</v>
      </c>
      <c r="E122" s="226">
        <v>20315.3125</v>
      </c>
      <c r="F122" s="226">
        <v>17628.1875</v>
      </c>
      <c r="G122" s="226">
        <v>13690</v>
      </c>
      <c r="O122" s="196" t="b">
        <v>0</v>
      </c>
      <c r="P122" s="196" t="b">
        <v>0</v>
      </c>
      <c r="Q122" s="196" t="b">
        <v>0</v>
      </c>
      <c r="R122" s="196" t="b">
        <v>0</v>
      </c>
      <c r="S122" s="196" t="b">
        <v>0</v>
      </c>
    </row>
    <row r="123" spans="1:19" ht="14" x14ac:dyDescent="0.15">
      <c r="A123" s="196">
        <v>61</v>
      </c>
      <c r="B123" s="204"/>
      <c r="C123" s="224">
        <v>38052.1875</v>
      </c>
      <c r="D123" s="226">
        <v>27433.1875</v>
      </c>
      <c r="E123" s="226">
        <v>21384.84375</v>
      </c>
      <c r="F123" s="226">
        <v>18555.499999999996</v>
      </c>
      <c r="G123" s="226">
        <v>14410.343750000002</v>
      </c>
      <c r="O123" s="196" t="b">
        <v>0</v>
      </c>
      <c r="P123" s="196" t="b">
        <v>0</v>
      </c>
      <c r="Q123" s="196" t="b">
        <v>0</v>
      </c>
      <c r="R123" s="196" t="b">
        <v>0</v>
      </c>
      <c r="S123" s="196" t="b">
        <v>0</v>
      </c>
    </row>
    <row r="124" spans="1:19" ht="14" x14ac:dyDescent="0.15">
      <c r="A124" s="196">
        <v>62</v>
      </c>
      <c r="B124" s="204"/>
      <c r="C124" s="224">
        <v>39990.0625</v>
      </c>
      <c r="D124" s="226">
        <v>28831.09375</v>
      </c>
      <c r="E124" s="226">
        <v>22475.187499999996</v>
      </c>
      <c r="F124" s="226">
        <v>19500.15625</v>
      </c>
      <c r="G124" s="226">
        <v>15145.718750000002</v>
      </c>
      <c r="O124" s="196" t="b">
        <v>0</v>
      </c>
      <c r="P124" s="196" t="b">
        <v>0</v>
      </c>
      <c r="Q124" s="196" t="b">
        <v>0</v>
      </c>
      <c r="R124" s="196" t="b">
        <v>0</v>
      </c>
      <c r="S124" s="196" t="b">
        <v>0</v>
      </c>
    </row>
    <row r="125" spans="1:19" ht="14" x14ac:dyDescent="0.15">
      <c r="A125" s="196">
        <v>63</v>
      </c>
      <c r="B125" s="204"/>
      <c r="C125" s="224">
        <v>42970.875</v>
      </c>
      <c r="D125" s="226">
        <v>30977.093749999996</v>
      </c>
      <c r="E125" s="226">
        <v>24147.124999999996</v>
      </c>
      <c r="F125" s="226">
        <v>20948.937499999996</v>
      </c>
      <c r="G125" s="226">
        <v>16267.28125</v>
      </c>
      <c r="O125" s="196" t="b">
        <v>0</v>
      </c>
      <c r="P125" s="196" t="b">
        <v>0</v>
      </c>
      <c r="Q125" s="196" t="b">
        <v>0</v>
      </c>
      <c r="R125" s="196" t="b">
        <v>0</v>
      </c>
      <c r="S125" s="196" t="b">
        <v>0</v>
      </c>
    </row>
    <row r="126" spans="1:19" ht="14" x14ac:dyDescent="0.15">
      <c r="A126" s="196">
        <v>64</v>
      </c>
      <c r="B126" s="204"/>
      <c r="C126" s="224">
        <v>45955.156250000007</v>
      </c>
      <c r="D126" s="226">
        <v>33127.71875</v>
      </c>
      <c r="E126" s="226">
        <v>25821.375</v>
      </c>
      <c r="F126" s="226">
        <v>22400.03125</v>
      </c>
      <c r="G126" s="226">
        <v>17393.46875</v>
      </c>
      <c r="O126" s="196" t="b">
        <v>0</v>
      </c>
      <c r="P126" s="196" t="b">
        <v>0</v>
      </c>
      <c r="Q126" s="196" t="b">
        <v>0</v>
      </c>
      <c r="R126" s="196" t="b">
        <v>0</v>
      </c>
      <c r="S126" s="196" t="b">
        <v>0</v>
      </c>
    </row>
    <row r="127" spans="1:19" ht="14" x14ac:dyDescent="0.15">
      <c r="A127" s="196">
        <v>65</v>
      </c>
      <c r="B127" s="204"/>
      <c r="C127" s="224">
        <v>48947.53125</v>
      </c>
      <c r="D127" s="226">
        <v>35278.34375</v>
      </c>
      <c r="E127" s="226">
        <v>27493.3125</v>
      </c>
      <c r="F127" s="226">
        <v>23854.59375</v>
      </c>
      <c r="G127" s="226">
        <v>18519.65625</v>
      </c>
      <c r="O127" s="196" t="b">
        <v>0</v>
      </c>
      <c r="P127" s="196" t="b">
        <v>0</v>
      </c>
      <c r="Q127" s="196" t="b">
        <v>0</v>
      </c>
      <c r="R127" s="196" t="b">
        <v>0</v>
      </c>
      <c r="S127" s="196" t="b">
        <v>0</v>
      </c>
    </row>
    <row r="128" spans="1:19" ht="14" x14ac:dyDescent="0.15">
      <c r="A128" s="196">
        <v>66</v>
      </c>
      <c r="B128" s="204"/>
      <c r="C128" s="224">
        <v>51926.03125</v>
      </c>
      <c r="D128" s="226">
        <v>37425.500000000007</v>
      </c>
      <c r="E128" s="226">
        <v>29166.406249999996</v>
      </c>
      <c r="F128" s="226">
        <v>25302.218749999996</v>
      </c>
      <c r="G128" s="226">
        <v>19644.687499999996</v>
      </c>
      <c r="O128" s="196" t="b">
        <v>0</v>
      </c>
      <c r="P128" s="196" t="b">
        <v>0</v>
      </c>
      <c r="Q128" s="196" t="b">
        <v>0</v>
      </c>
      <c r="R128" s="196" t="b">
        <v>0</v>
      </c>
      <c r="S128" s="196" t="b">
        <v>0</v>
      </c>
    </row>
    <row r="129" spans="1:19" ht="14" x14ac:dyDescent="0.15">
      <c r="A129" s="196">
        <v>67</v>
      </c>
      <c r="B129" s="204"/>
      <c r="C129" s="224">
        <v>54926.5</v>
      </c>
      <c r="D129" s="226">
        <v>39585.375</v>
      </c>
      <c r="E129" s="226">
        <v>30845.281249999996</v>
      </c>
      <c r="F129" s="226">
        <v>26759.093749999996</v>
      </c>
      <c r="G129" s="226">
        <v>20773.1875</v>
      </c>
      <c r="O129" s="196" t="b">
        <v>0</v>
      </c>
      <c r="P129" s="196" t="b">
        <v>0</v>
      </c>
      <c r="Q129" s="196" t="b">
        <v>0</v>
      </c>
      <c r="R129" s="196" t="b">
        <v>0</v>
      </c>
      <c r="S129" s="196" t="b">
        <v>0</v>
      </c>
    </row>
    <row r="130" spans="1:19" ht="14" x14ac:dyDescent="0.15">
      <c r="A130" s="196">
        <v>68</v>
      </c>
      <c r="B130" s="204"/>
      <c r="C130" s="224">
        <v>59055.46875</v>
      </c>
      <c r="D130" s="226">
        <v>42560.40625</v>
      </c>
      <c r="E130" s="226">
        <v>33158.9375</v>
      </c>
      <c r="F130" s="226">
        <v>28761.71875</v>
      </c>
      <c r="G130" s="226">
        <v>22327.1875</v>
      </c>
      <c r="O130" s="196" t="b">
        <v>0</v>
      </c>
      <c r="P130" s="196" t="b">
        <v>0</v>
      </c>
      <c r="Q130" s="196" t="b">
        <v>0</v>
      </c>
      <c r="R130" s="196" t="b">
        <v>0</v>
      </c>
      <c r="S130" s="196" t="b">
        <v>0</v>
      </c>
    </row>
    <row r="131" spans="1:19" ht="14" x14ac:dyDescent="0.15">
      <c r="A131" s="196">
        <v>69</v>
      </c>
      <c r="B131" s="204"/>
      <c r="C131" s="224">
        <v>63199.46875</v>
      </c>
      <c r="D131" s="226">
        <v>45541.21875</v>
      </c>
      <c r="E131" s="226">
        <v>35481.84375</v>
      </c>
      <c r="F131" s="226">
        <v>30778.21875</v>
      </c>
      <c r="G131" s="226">
        <v>23888.125</v>
      </c>
      <c r="O131" s="196" t="b">
        <v>0</v>
      </c>
      <c r="P131" s="196" t="b">
        <v>0</v>
      </c>
      <c r="Q131" s="196" t="b">
        <v>0</v>
      </c>
      <c r="R131" s="196" t="b">
        <v>0</v>
      </c>
      <c r="S131" s="196" t="b">
        <v>0</v>
      </c>
    </row>
    <row r="132" spans="1:19" ht="14" x14ac:dyDescent="0.15">
      <c r="A132" s="196">
        <v>70</v>
      </c>
      <c r="B132" s="204"/>
      <c r="C132" s="224">
        <v>67348.09375</v>
      </c>
      <c r="D132" s="226">
        <v>48530.125</v>
      </c>
      <c r="E132" s="226">
        <v>37808.21875</v>
      </c>
      <c r="F132" s="226">
        <v>32793.5625</v>
      </c>
      <c r="G132" s="226">
        <v>25454.843749999996</v>
      </c>
      <c r="O132" s="196" t="b">
        <v>0</v>
      </c>
      <c r="P132" s="196" t="b">
        <v>0</v>
      </c>
      <c r="Q132" s="196" t="b">
        <v>0</v>
      </c>
      <c r="R132" s="196" t="b">
        <v>0</v>
      </c>
      <c r="S132" s="196" t="b">
        <v>0</v>
      </c>
    </row>
    <row r="133" spans="1:19" ht="14" x14ac:dyDescent="0.15">
      <c r="A133" s="196">
        <v>71</v>
      </c>
      <c r="B133" s="204"/>
      <c r="C133" s="224">
        <v>71503.65625</v>
      </c>
      <c r="D133" s="226">
        <v>51520.1875</v>
      </c>
      <c r="E133" s="226">
        <v>40139.21875</v>
      </c>
      <c r="F133" s="226">
        <v>34815.84375</v>
      </c>
      <c r="G133" s="226">
        <v>27022.718749999996</v>
      </c>
      <c r="O133" s="196" t="b">
        <v>0</v>
      </c>
      <c r="P133" s="196" t="b">
        <v>0</v>
      </c>
      <c r="Q133" s="196" t="b">
        <v>0</v>
      </c>
      <c r="R133" s="196" t="b">
        <v>0</v>
      </c>
      <c r="S133" s="196" t="b">
        <v>0</v>
      </c>
    </row>
    <row r="134" spans="1:19" ht="14" x14ac:dyDescent="0.15">
      <c r="A134" s="196">
        <v>72</v>
      </c>
      <c r="B134" s="204"/>
      <c r="C134" s="224">
        <v>75651.124999999985</v>
      </c>
      <c r="D134" s="226">
        <v>54505.625000000007</v>
      </c>
      <c r="E134" s="226">
        <v>42463.28125</v>
      </c>
      <c r="F134" s="226">
        <v>36830.03125</v>
      </c>
      <c r="G134" s="226">
        <v>28584.8125</v>
      </c>
      <c r="O134" s="196" t="b">
        <v>0</v>
      </c>
      <c r="P134" s="196" t="b">
        <v>0</v>
      </c>
      <c r="Q134" s="196" t="b">
        <v>0</v>
      </c>
      <c r="R134" s="196" t="b">
        <v>0</v>
      </c>
      <c r="S134" s="196" t="b">
        <v>0</v>
      </c>
    </row>
    <row r="135" spans="1:19" ht="14" x14ac:dyDescent="0.15">
      <c r="A135" s="196">
        <v>73</v>
      </c>
      <c r="B135" s="204"/>
      <c r="C135" s="224">
        <v>80573.281249999985</v>
      </c>
      <c r="D135" s="226">
        <v>58050.687500000007</v>
      </c>
      <c r="E135" s="226">
        <v>45217.46875</v>
      </c>
      <c r="F135" s="226">
        <v>39218.843750000007</v>
      </c>
      <c r="G135" s="226">
        <v>30437.125</v>
      </c>
      <c r="O135" s="196" t="b">
        <v>0</v>
      </c>
      <c r="P135" s="196" t="b">
        <v>0</v>
      </c>
      <c r="Q135" s="196" t="b">
        <v>0</v>
      </c>
      <c r="R135" s="196" t="b">
        <v>0</v>
      </c>
      <c r="S135" s="196" t="b">
        <v>0</v>
      </c>
    </row>
    <row r="136" spans="1:19" ht="14" x14ac:dyDescent="0.15">
      <c r="A136" s="196">
        <v>74</v>
      </c>
      <c r="B136" s="204"/>
      <c r="C136" s="224">
        <v>85493.125</v>
      </c>
      <c r="D136" s="226">
        <v>61595.750000000007</v>
      </c>
      <c r="E136" s="226">
        <v>47978.59375</v>
      </c>
      <c r="F136" s="226">
        <v>41614.59375</v>
      </c>
      <c r="G136" s="226">
        <v>32294.0625</v>
      </c>
      <c r="O136" s="196" t="b">
        <v>0</v>
      </c>
      <c r="P136" s="196" t="b">
        <v>0</v>
      </c>
      <c r="Q136" s="196" t="b">
        <v>0</v>
      </c>
      <c r="R136" s="196" t="b">
        <v>0</v>
      </c>
      <c r="S136" s="196" t="b">
        <v>0</v>
      </c>
    </row>
    <row r="137" spans="1:19" ht="14" x14ac:dyDescent="0.15">
      <c r="A137" s="196">
        <v>75</v>
      </c>
      <c r="B137" s="204"/>
      <c r="C137" s="224">
        <v>90410.656249999985</v>
      </c>
      <c r="D137" s="226">
        <v>65137.343750000007</v>
      </c>
      <c r="E137" s="226">
        <v>50735.093750000007</v>
      </c>
      <c r="F137" s="226">
        <v>44004.5625</v>
      </c>
      <c r="G137" s="226">
        <v>34147.53125</v>
      </c>
      <c r="O137" s="196" t="b">
        <v>0</v>
      </c>
      <c r="P137" s="196" t="b">
        <v>0</v>
      </c>
      <c r="Q137" s="196" t="b">
        <v>0</v>
      </c>
      <c r="R137" s="196" t="b">
        <v>0</v>
      </c>
      <c r="S137" s="196" t="b">
        <v>0</v>
      </c>
    </row>
    <row r="138" spans="1:19" ht="14" x14ac:dyDescent="0.15">
      <c r="A138" s="196">
        <v>76</v>
      </c>
      <c r="B138" s="204"/>
      <c r="C138" s="224">
        <v>95336.281249999985</v>
      </c>
      <c r="D138" s="226">
        <v>68680.09375</v>
      </c>
      <c r="E138" s="226">
        <v>53496.218750000007</v>
      </c>
      <c r="F138" s="226">
        <v>46399.156250000007</v>
      </c>
      <c r="G138" s="226">
        <v>36006.78125</v>
      </c>
      <c r="O138" s="196" t="b">
        <v>0</v>
      </c>
      <c r="P138" s="196" t="b">
        <v>0</v>
      </c>
      <c r="Q138" s="196" t="b">
        <v>0</v>
      </c>
      <c r="R138" s="196" t="b">
        <v>0</v>
      </c>
      <c r="S138" s="196" t="b">
        <v>0</v>
      </c>
    </row>
    <row r="139" spans="1:19" ht="14" x14ac:dyDescent="0.15">
      <c r="A139" s="196">
        <v>77</v>
      </c>
      <c r="B139" s="204"/>
      <c r="C139" s="224">
        <v>100254.96874999999</v>
      </c>
      <c r="D139" s="226">
        <v>72221.6875</v>
      </c>
      <c r="E139" s="226">
        <v>56252.71875</v>
      </c>
      <c r="F139" s="226">
        <v>48785.656250000007</v>
      </c>
      <c r="G139" s="226">
        <v>37855.625000000007</v>
      </c>
      <c r="O139" s="196" t="b">
        <v>0</v>
      </c>
      <c r="P139" s="196" t="b">
        <v>0</v>
      </c>
      <c r="Q139" s="196" t="b">
        <v>0</v>
      </c>
      <c r="R139" s="196" t="b">
        <v>0</v>
      </c>
      <c r="S139" s="196" t="b">
        <v>0</v>
      </c>
    </row>
    <row r="140" spans="1:19" ht="14" x14ac:dyDescent="0.15">
      <c r="A140" s="196">
        <v>78</v>
      </c>
      <c r="B140" s="204"/>
      <c r="C140" s="224">
        <v>105276.5625</v>
      </c>
      <c r="D140" s="226">
        <v>75837.28125</v>
      </c>
      <c r="E140" s="226">
        <v>59064.71875</v>
      </c>
      <c r="F140" s="226">
        <v>51225.34375</v>
      </c>
      <c r="G140" s="226">
        <v>39750.71875</v>
      </c>
      <c r="O140" s="196" t="b">
        <v>0</v>
      </c>
      <c r="P140" s="196" t="b">
        <v>0</v>
      </c>
      <c r="Q140" s="196" t="b">
        <v>0</v>
      </c>
      <c r="R140" s="196" t="b">
        <v>0</v>
      </c>
      <c r="S140" s="196" t="b">
        <v>0</v>
      </c>
    </row>
    <row r="141" spans="1:19" ht="14" x14ac:dyDescent="0.15">
      <c r="A141" s="196">
        <v>79</v>
      </c>
      <c r="B141" s="204"/>
      <c r="C141" s="224">
        <v>110320.125</v>
      </c>
      <c r="D141" s="226">
        <v>79467.90625</v>
      </c>
      <c r="E141" s="226">
        <v>61891.75</v>
      </c>
      <c r="F141" s="226">
        <v>53677.75</v>
      </c>
      <c r="G141" s="226">
        <v>41650.437500000007</v>
      </c>
      <c r="O141" s="196" t="b">
        <v>0</v>
      </c>
      <c r="P141" s="196" t="b">
        <v>0</v>
      </c>
      <c r="Q141" s="196" t="b">
        <v>0</v>
      </c>
      <c r="R141" s="196" t="b">
        <v>0</v>
      </c>
      <c r="S141" s="196" t="b">
        <v>0</v>
      </c>
    </row>
    <row r="142" spans="1:19" ht="14" x14ac:dyDescent="0.15">
      <c r="A142" s="196">
        <v>80</v>
      </c>
      <c r="B142" s="204"/>
      <c r="C142" s="224">
        <v>115369.46875</v>
      </c>
      <c r="D142" s="226">
        <v>83105.468749999985</v>
      </c>
      <c r="E142" s="226">
        <v>64724.562500000007</v>
      </c>
      <c r="F142" s="226">
        <v>56135.937500000007</v>
      </c>
      <c r="G142" s="226">
        <v>43554.781250000007</v>
      </c>
      <c r="O142" s="196" t="b">
        <v>0</v>
      </c>
      <c r="P142" s="196" t="b">
        <v>0</v>
      </c>
      <c r="Q142" s="196" t="b">
        <v>0</v>
      </c>
      <c r="R142" s="196" t="b">
        <v>0</v>
      </c>
      <c r="S142" s="196" t="b">
        <v>0</v>
      </c>
    </row>
    <row r="143" spans="1:19" ht="14" x14ac:dyDescent="0.15">
      <c r="A143" s="196">
        <v>81</v>
      </c>
      <c r="B143" s="204"/>
      <c r="C143" s="224">
        <v>120393.375</v>
      </c>
      <c r="D143" s="226">
        <v>86721.0625</v>
      </c>
      <c r="E143" s="226">
        <v>67541.1875</v>
      </c>
      <c r="F143" s="226">
        <v>58579.09375</v>
      </c>
      <c r="G143" s="226">
        <v>45449.875</v>
      </c>
      <c r="O143" s="196" t="b">
        <v>0</v>
      </c>
      <c r="P143" s="196" t="b">
        <v>0</v>
      </c>
      <c r="Q143" s="196" t="b">
        <v>0</v>
      </c>
      <c r="R143" s="196" t="b">
        <v>0</v>
      </c>
      <c r="S143" s="196" t="b">
        <v>0</v>
      </c>
    </row>
    <row r="144" spans="1:19" ht="14" x14ac:dyDescent="0.15">
      <c r="A144" s="196">
        <v>82</v>
      </c>
      <c r="B144" s="204"/>
      <c r="C144" s="224">
        <v>125435.78125</v>
      </c>
      <c r="D144" s="226">
        <v>90352.84375</v>
      </c>
      <c r="E144" s="226">
        <v>70368.21875</v>
      </c>
      <c r="F144" s="226">
        <v>61029.1875</v>
      </c>
      <c r="G144" s="226">
        <v>47349.593750000007</v>
      </c>
      <c r="O144" s="196" t="b">
        <v>0</v>
      </c>
      <c r="P144" s="196" t="b">
        <v>0</v>
      </c>
      <c r="Q144" s="196" t="b">
        <v>0</v>
      </c>
      <c r="R144" s="196" t="b">
        <v>0</v>
      </c>
      <c r="S144" s="196" t="b">
        <v>0</v>
      </c>
    </row>
    <row r="145" spans="1:25" ht="14" x14ac:dyDescent="0.15">
      <c r="A145" s="196">
        <v>83</v>
      </c>
      <c r="B145" s="204"/>
      <c r="C145" s="224">
        <v>130482.8125</v>
      </c>
      <c r="D145" s="226">
        <v>93986.937499999985</v>
      </c>
      <c r="E145" s="226">
        <v>73197.5625</v>
      </c>
      <c r="F145" s="226">
        <v>63481.59375</v>
      </c>
      <c r="G145" s="226">
        <v>49252.78125</v>
      </c>
      <c r="O145" s="196" t="b">
        <v>0</v>
      </c>
      <c r="P145" s="196" t="b">
        <v>0</v>
      </c>
      <c r="Q145" s="196" t="b">
        <v>0</v>
      </c>
      <c r="R145" s="196" t="b">
        <v>0</v>
      </c>
      <c r="S145" s="196" t="b">
        <v>0</v>
      </c>
    </row>
    <row r="146" spans="1:25" ht="14" x14ac:dyDescent="0.15">
      <c r="A146" s="196">
        <v>84</v>
      </c>
      <c r="B146" s="204" t="s">
        <v>24</v>
      </c>
      <c r="C146" s="224">
        <v>135515.96875</v>
      </c>
      <c r="D146" s="226">
        <v>97610.625</v>
      </c>
      <c r="E146" s="226">
        <v>76014.1875</v>
      </c>
      <c r="F146" s="226">
        <v>65923.59375</v>
      </c>
      <c r="G146" s="226">
        <v>51149.03125</v>
      </c>
      <c r="O146" s="196" t="b">
        <v>0</v>
      </c>
      <c r="P146" s="196" t="b">
        <v>0</v>
      </c>
      <c r="Q146" s="196" t="b">
        <v>0</v>
      </c>
      <c r="R146" s="196" t="b">
        <v>0</v>
      </c>
      <c r="S146" s="196" t="b">
        <v>0</v>
      </c>
    </row>
    <row r="147" spans="1:25" ht="14" x14ac:dyDescent="0.15">
      <c r="A147" s="196">
        <v>1</v>
      </c>
      <c r="B147" s="204" t="s">
        <v>25</v>
      </c>
      <c r="C147" s="224">
        <v>4242.28125</v>
      </c>
      <c r="D147" s="226">
        <v>3057.125</v>
      </c>
      <c r="E147" s="226">
        <v>2505.59375</v>
      </c>
      <c r="F147" s="226">
        <v>2171.4375</v>
      </c>
      <c r="G147" s="226">
        <v>1683.5</v>
      </c>
      <c r="O147" s="196" t="b">
        <v>1</v>
      </c>
      <c r="P147" s="196" t="b">
        <v>1</v>
      </c>
      <c r="Q147" s="196" t="b">
        <v>1</v>
      </c>
      <c r="R147" s="196" t="b">
        <v>1</v>
      </c>
      <c r="S147" s="196" t="b">
        <v>1</v>
      </c>
    </row>
    <row r="148" spans="1:25" ht="14" x14ac:dyDescent="0.15">
      <c r="A148" s="196">
        <v>2</v>
      </c>
      <c r="B148" s="204" t="s">
        <v>26</v>
      </c>
      <c r="C148" s="224">
        <v>6684.28125</v>
      </c>
      <c r="D148" s="226">
        <v>4814.625</v>
      </c>
      <c r="E148" s="226">
        <v>3943.96875</v>
      </c>
      <c r="F148" s="226">
        <v>3420.1875</v>
      </c>
      <c r="G148" s="226">
        <v>2651.28125</v>
      </c>
      <c r="O148" s="196" t="b">
        <v>1</v>
      </c>
      <c r="P148" s="196" t="b">
        <v>1</v>
      </c>
      <c r="Q148" s="196" t="b">
        <v>1</v>
      </c>
      <c r="R148" s="196" t="b">
        <v>1</v>
      </c>
      <c r="S148" s="196" t="b">
        <v>1</v>
      </c>
    </row>
    <row r="149" spans="1:25" ht="14" x14ac:dyDescent="0.15">
      <c r="A149" s="196">
        <v>3</v>
      </c>
      <c r="B149" s="204" t="s">
        <v>27</v>
      </c>
      <c r="C149" s="224">
        <v>9750.65625</v>
      </c>
      <c r="D149" s="226">
        <v>7019.59375</v>
      </c>
      <c r="E149" s="226">
        <v>5752.34375</v>
      </c>
      <c r="F149" s="226">
        <v>4988.0625</v>
      </c>
      <c r="G149" s="226">
        <v>3869.96875</v>
      </c>
      <c r="O149" s="196" t="b">
        <v>1</v>
      </c>
      <c r="P149" s="196" t="b">
        <v>1</v>
      </c>
      <c r="Q149" s="196" t="b">
        <v>1</v>
      </c>
      <c r="R149" s="196" t="b">
        <v>1</v>
      </c>
      <c r="S149" s="196" t="b">
        <v>1</v>
      </c>
    </row>
    <row r="151" spans="1:25" ht="18" x14ac:dyDescent="0.2">
      <c r="A151" s="272" t="s">
        <v>29</v>
      </c>
      <c r="B151" s="272"/>
      <c r="C151" s="272"/>
      <c r="D151" s="272"/>
      <c r="E151" s="272"/>
      <c r="F151" s="272"/>
      <c r="G151" s="272"/>
    </row>
    <row r="152" spans="1:25" ht="18" x14ac:dyDescent="0.2">
      <c r="A152" s="272" t="s">
        <v>15</v>
      </c>
      <c r="B152" s="272"/>
      <c r="C152" s="272"/>
      <c r="D152" s="272"/>
      <c r="E152" s="272"/>
      <c r="F152" s="272"/>
      <c r="G152" s="272"/>
      <c r="U152" s="267">
        <v>1000</v>
      </c>
      <c r="V152" s="267"/>
      <c r="W152" s="267"/>
      <c r="X152" s="267"/>
    </row>
    <row r="153" spans="1:25" x14ac:dyDescent="0.15">
      <c r="A153" s="271" t="s">
        <v>17</v>
      </c>
      <c r="B153" s="271"/>
      <c r="C153" s="271"/>
      <c r="D153" s="271"/>
      <c r="E153" s="271"/>
      <c r="F153" s="271"/>
      <c r="G153" s="271"/>
      <c r="U153" s="196">
        <v>4</v>
      </c>
      <c r="V153" s="196">
        <v>156.25</v>
      </c>
      <c r="W153" s="198">
        <v>7.4999999999999997E-2</v>
      </c>
    </row>
    <row r="154" spans="1:25" x14ac:dyDescent="0.15">
      <c r="A154" s="196" t="s">
        <v>0</v>
      </c>
      <c r="B154" s="199" t="s">
        <v>0</v>
      </c>
      <c r="C154" s="200">
        <v>1000</v>
      </c>
      <c r="D154" s="200">
        <v>2000</v>
      </c>
      <c r="E154" s="241">
        <v>5000</v>
      </c>
      <c r="F154" s="241">
        <v>10000</v>
      </c>
      <c r="G154" s="241"/>
      <c r="U154" s="196" t="s">
        <v>20</v>
      </c>
      <c r="V154" s="196" t="s">
        <v>21</v>
      </c>
      <c r="W154" s="196" t="s">
        <v>22</v>
      </c>
      <c r="X154" s="196" t="s">
        <v>23</v>
      </c>
      <c r="Y154" s="196">
        <v>156.25</v>
      </c>
    </row>
    <row r="155" spans="1:25" ht="14" x14ac:dyDescent="0.15">
      <c r="A155" s="196">
        <v>18</v>
      </c>
      <c r="B155" s="204"/>
      <c r="C155" s="224">
        <v>73387.5</v>
      </c>
      <c r="D155" s="224">
        <v>53012.5</v>
      </c>
      <c r="E155" s="224">
        <v>38000</v>
      </c>
      <c r="F155" s="224">
        <v>28362.5</v>
      </c>
      <c r="G155" s="212"/>
      <c r="I155" s="205">
        <v>62975</v>
      </c>
      <c r="J155" s="205">
        <v>45637.5</v>
      </c>
      <c r="K155" s="205">
        <v>32862.5</v>
      </c>
      <c r="L155" s="205">
        <v>24662.5</v>
      </c>
      <c r="M155" s="205"/>
      <c r="N155" s="205">
        <v>59826.25</v>
      </c>
      <c r="O155" s="196" t="b">
        <v>1</v>
      </c>
      <c r="P155" s="196" t="b">
        <v>1</v>
      </c>
      <c r="Q155" s="196" t="b">
        <v>1</v>
      </c>
      <c r="R155" s="196" t="b">
        <v>1</v>
      </c>
      <c r="S155" s="196" t="b">
        <v>1</v>
      </c>
      <c r="U155" s="224">
        <v>18346.875</v>
      </c>
      <c r="V155" s="224">
        <v>18503.125</v>
      </c>
      <c r="W155" s="224">
        <v>1387.734375</v>
      </c>
      <c r="X155" s="224">
        <v>19890.859375</v>
      </c>
    </row>
    <row r="156" spans="1:25" ht="14" x14ac:dyDescent="0.15">
      <c r="A156" s="196">
        <v>19</v>
      </c>
      <c r="B156" s="204"/>
      <c r="C156" s="224">
        <v>76137.5</v>
      </c>
      <c r="D156" s="224">
        <v>54987.5</v>
      </c>
      <c r="E156" s="224">
        <v>39400</v>
      </c>
      <c r="F156" s="224">
        <v>29425</v>
      </c>
      <c r="G156" s="212"/>
      <c r="I156" s="205">
        <v>65312.5</v>
      </c>
      <c r="J156" s="205">
        <v>47312.5</v>
      </c>
      <c r="K156" s="205">
        <v>34050</v>
      </c>
      <c r="L156" s="205">
        <v>25562.5</v>
      </c>
      <c r="M156" s="205"/>
      <c r="N156" s="205">
        <v>62046.875</v>
      </c>
      <c r="O156" s="196" t="b">
        <v>1</v>
      </c>
      <c r="P156" s="196" t="b">
        <v>1</v>
      </c>
      <c r="Q156" s="196" t="b">
        <v>1</v>
      </c>
      <c r="R156" s="196" t="b">
        <v>1</v>
      </c>
      <c r="S156" s="196" t="b">
        <v>1</v>
      </c>
      <c r="U156" s="224">
        <v>19034.375</v>
      </c>
      <c r="V156" s="224">
        <v>19190.625</v>
      </c>
      <c r="W156" s="224">
        <v>1439.296875</v>
      </c>
      <c r="X156" s="224">
        <v>20629.921875</v>
      </c>
    </row>
    <row r="157" spans="1:25" ht="14" x14ac:dyDescent="0.15">
      <c r="A157" s="196">
        <v>20</v>
      </c>
      <c r="B157" s="204"/>
      <c r="C157" s="224">
        <v>79137.5</v>
      </c>
      <c r="D157" s="224">
        <v>57137.5</v>
      </c>
      <c r="E157" s="224">
        <v>40912.5</v>
      </c>
      <c r="F157" s="224">
        <v>30550</v>
      </c>
      <c r="G157" s="212"/>
      <c r="I157" s="205">
        <v>67862.5</v>
      </c>
      <c r="J157" s="205">
        <v>49150</v>
      </c>
      <c r="K157" s="205">
        <v>35350</v>
      </c>
      <c r="L157" s="205">
        <v>26525</v>
      </c>
      <c r="M157" s="205"/>
      <c r="N157" s="205">
        <v>64469.375</v>
      </c>
      <c r="O157" s="196" t="b">
        <v>1</v>
      </c>
      <c r="P157" s="196" t="b">
        <v>1</v>
      </c>
      <c r="Q157" s="196" t="b">
        <v>1</v>
      </c>
      <c r="R157" s="196" t="b">
        <v>1</v>
      </c>
      <c r="S157" s="196" t="b">
        <v>1</v>
      </c>
      <c r="U157" s="224">
        <v>19784.375</v>
      </c>
      <c r="V157" s="224">
        <v>19940.625</v>
      </c>
      <c r="W157" s="224">
        <v>1495.546875</v>
      </c>
      <c r="X157" s="224">
        <v>21436.171875</v>
      </c>
    </row>
    <row r="158" spans="1:25" ht="14" x14ac:dyDescent="0.15">
      <c r="A158" s="196">
        <v>21</v>
      </c>
      <c r="B158" s="204"/>
      <c r="C158" s="224">
        <v>82150</v>
      </c>
      <c r="D158" s="224">
        <v>59337.5</v>
      </c>
      <c r="E158" s="224">
        <v>42487.5</v>
      </c>
      <c r="F158" s="224">
        <v>31700</v>
      </c>
      <c r="G158" s="212"/>
      <c r="I158" s="205">
        <v>70437.5</v>
      </c>
      <c r="J158" s="205">
        <v>51012.5</v>
      </c>
      <c r="K158" s="205">
        <v>36675</v>
      </c>
      <c r="L158" s="205">
        <v>27500</v>
      </c>
      <c r="M158" s="205"/>
      <c r="N158" s="205">
        <v>66915.625</v>
      </c>
      <c r="O158" s="196" t="b">
        <v>1</v>
      </c>
      <c r="P158" s="196" t="b">
        <v>1</v>
      </c>
      <c r="Q158" s="196" t="b">
        <v>1</v>
      </c>
      <c r="R158" s="196" t="b">
        <v>1</v>
      </c>
      <c r="S158" s="196" t="b">
        <v>1</v>
      </c>
      <c r="U158" s="224">
        <v>20537.5</v>
      </c>
      <c r="V158" s="224">
        <v>20693.75</v>
      </c>
      <c r="W158" s="224">
        <v>1552.03125</v>
      </c>
      <c r="X158" s="224">
        <v>22245.78125</v>
      </c>
    </row>
    <row r="159" spans="1:25" ht="14" x14ac:dyDescent="0.15">
      <c r="A159" s="196">
        <v>22</v>
      </c>
      <c r="B159" s="204"/>
      <c r="C159" s="224">
        <v>84962.5</v>
      </c>
      <c r="D159" s="224">
        <v>61337.5</v>
      </c>
      <c r="E159" s="224">
        <v>43900</v>
      </c>
      <c r="F159" s="224">
        <v>32762.5</v>
      </c>
      <c r="G159" s="212"/>
      <c r="I159" s="205">
        <v>72825</v>
      </c>
      <c r="J159" s="205">
        <v>52712.5</v>
      </c>
      <c r="K159" s="205">
        <v>37887.5</v>
      </c>
      <c r="L159" s="205">
        <v>28412.5</v>
      </c>
      <c r="M159" s="205"/>
      <c r="N159" s="205">
        <v>69183.75</v>
      </c>
      <c r="O159" s="196" t="b">
        <v>1</v>
      </c>
      <c r="P159" s="196" t="b">
        <v>1</v>
      </c>
      <c r="Q159" s="196" t="b">
        <v>1</v>
      </c>
      <c r="R159" s="196" t="b">
        <v>1</v>
      </c>
      <c r="S159" s="196" t="b">
        <v>1</v>
      </c>
      <c r="U159" s="224">
        <v>21240.625</v>
      </c>
      <c r="V159" s="224">
        <v>21396.875</v>
      </c>
      <c r="W159" s="224">
        <v>1604.765625</v>
      </c>
      <c r="X159" s="224">
        <v>23001.640625</v>
      </c>
    </row>
    <row r="160" spans="1:25" ht="14" x14ac:dyDescent="0.15">
      <c r="A160" s="196">
        <v>23</v>
      </c>
      <c r="B160" s="204"/>
      <c r="C160" s="224">
        <v>88012.5</v>
      </c>
      <c r="D160" s="224">
        <v>63512.5</v>
      </c>
      <c r="E160" s="224">
        <v>45475</v>
      </c>
      <c r="F160" s="224">
        <v>33912.5</v>
      </c>
      <c r="G160" s="212"/>
      <c r="I160" s="205">
        <v>75412.5</v>
      </c>
      <c r="J160" s="205">
        <v>54575</v>
      </c>
      <c r="K160" s="205">
        <v>39225</v>
      </c>
      <c r="L160" s="205">
        <v>29387.5</v>
      </c>
      <c r="M160" s="205"/>
      <c r="N160" s="205">
        <v>71641.875</v>
      </c>
      <c r="O160" s="196" t="b">
        <v>1</v>
      </c>
      <c r="P160" s="196" t="b">
        <v>1</v>
      </c>
      <c r="Q160" s="196" t="b">
        <v>1</v>
      </c>
      <c r="R160" s="196" t="b">
        <v>1</v>
      </c>
      <c r="S160" s="196" t="b">
        <v>1</v>
      </c>
      <c r="U160" s="224">
        <v>22003.125</v>
      </c>
      <c r="V160" s="224">
        <v>22159.375</v>
      </c>
      <c r="W160" s="224">
        <v>1661.953125</v>
      </c>
      <c r="X160" s="224">
        <v>23821.328125</v>
      </c>
    </row>
    <row r="161" spans="1:26" ht="14" x14ac:dyDescent="0.15">
      <c r="A161" s="196">
        <v>24</v>
      </c>
      <c r="B161" s="204"/>
      <c r="C161" s="224">
        <v>90925</v>
      </c>
      <c r="D161" s="224">
        <v>65625</v>
      </c>
      <c r="E161" s="224">
        <v>46987.5</v>
      </c>
      <c r="F161" s="224">
        <v>35050</v>
      </c>
      <c r="G161" s="212"/>
      <c r="I161" s="205">
        <v>77900</v>
      </c>
      <c r="J161" s="205">
        <v>56375</v>
      </c>
      <c r="K161" s="205">
        <v>40512.5</v>
      </c>
      <c r="L161" s="205">
        <v>30350</v>
      </c>
      <c r="M161" s="205"/>
      <c r="N161" s="205">
        <v>74005</v>
      </c>
      <c r="O161" s="196" t="b">
        <v>1</v>
      </c>
      <c r="P161" s="196" t="b">
        <v>1</v>
      </c>
      <c r="Q161" s="196" t="b">
        <v>1</v>
      </c>
      <c r="R161" s="196" t="b">
        <v>1</v>
      </c>
      <c r="S161" s="196" t="b">
        <v>1</v>
      </c>
      <c r="U161" s="224">
        <v>22731.25</v>
      </c>
      <c r="V161" s="224">
        <v>22887.5</v>
      </c>
      <c r="W161" s="224">
        <v>1716.5625</v>
      </c>
      <c r="X161" s="224">
        <v>24604.0625</v>
      </c>
    </row>
    <row r="162" spans="1:26" ht="14" x14ac:dyDescent="0.15">
      <c r="A162" s="196">
        <v>25</v>
      </c>
      <c r="B162" s="204"/>
      <c r="C162" s="224">
        <v>92787.5</v>
      </c>
      <c r="D162" s="224">
        <v>66962.5</v>
      </c>
      <c r="E162" s="224">
        <v>47925</v>
      </c>
      <c r="F162" s="224">
        <v>35725</v>
      </c>
      <c r="G162" s="212"/>
      <c r="I162" s="205">
        <v>79475</v>
      </c>
      <c r="J162" s="205">
        <v>57512.5</v>
      </c>
      <c r="K162" s="205">
        <v>41300</v>
      </c>
      <c r="L162" s="205">
        <v>30937.5</v>
      </c>
      <c r="M162" s="205"/>
      <c r="N162" s="205">
        <v>75501.25</v>
      </c>
      <c r="O162" s="196" t="b">
        <v>1</v>
      </c>
      <c r="P162" s="196" t="b">
        <v>1</v>
      </c>
      <c r="Q162" s="196" t="b">
        <v>1</v>
      </c>
      <c r="R162" s="196" t="b">
        <v>1</v>
      </c>
      <c r="S162" s="196" t="b">
        <v>1</v>
      </c>
      <c r="U162" s="224">
        <v>23196.875</v>
      </c>
      <c r="V162" s="224">
        <v>23353.125</v>
      </c>
      <c r="W162" s="224">
        <v>1751.484375</v>
      </c>
      <c r="X162" s="224">
        <v>25104.609375</v>
      </c>
    </row>
    <row r="163" spans="1:26" ht="14" x14ac:dyDescent="0.15">
      <c r="A163" s="196">
        <v>26</v>
      </c>
      <c r="B163" s="204"/>
      <c r="C163" s="224">
        <v>95737.5</v>
      </c>
      <c r="D163" s="224">
        <v>69075</v>
      </c>
      <c r="E163" s="224">
        <v>49462.5</v>
      </c>
      <c r="F163" s="224">
        <v>36887.5</v>
      </c>
      <c r="G163" s="212"/>
      <c r="I163" s="205">
        <v>82000</v>
      </c>
      <c r="J163" s="205">
        <v>59312.5</v>
      </c>
      <c r="K163" s="205">
        <v>42612.5</v>
      </c>
      <c r="L163" s="205">
        <v>31912.5</v>
      </c>
      <c r="M163" s="205"/>
      <c r="N163" s="205">
        <v>77900</v>
      </c>
      <c r="O163" s="196" t="b">
        <v>1</v>
      </c>
      <c r="P163" s="196" t="b">
        <v>1</v>
      </c>
      <c r="Q163" s="196" t="b">
        <v>1</v>
      </c>
      <c r="R163" s="196" t="b">
        <v>1</v>
      </c>
      <c r="S163" s="196" t="b">
        <v>1</v>
      </c>
      <c r="U163" s="224">
        <v>23934.375</v>
      </c>
      <c r="V163" s="224">
        <v>24090.625</v>
      </c>
      <c r="W163" s="224">
        <v>1806.796875</v>
      </c>
      <c r="X163" s="224">
        <v>25897.421875</v>
      </c>
    </row>
    <row r="164" spans="1:26" ht="14" x14ac:dyDescent="0.15">
      <c r="A164" s="196">
        <v>27</v>
      </c>
      <c r="B164" s="204"/>
      <c r="C164" s="224">
        <v>98725</v>
      </c>
      <c r="D164" s="224">
        <v>71250</v>
      </c>
      <c r="E164" s="224">
        <v>51000</v>
      </c>
      <c r="F164" s="224">
        <v>38037.5</v>
      </c>
      <c r="G164" s="212"/>
      <c r="I164" s="205">
        <v>84537.5</v>
      </c>
      <c r="J164" s="205">
        <v>61150</v>
      </c>
      <c r="K164" s="205">
        <v>43912.5</v>
      </c>
      <c r="L164" s="205">
        <v>32887.5</v>
      </c>
      <c r="M164" s="205"/>
      <c r="N164" s="205">
        <v>80310.625</v>
      </c>
      <c r="O164" s="196" t="b">
        <v>1</v>
      </c>
      <c r="P164" s="196" t="b">
        <v>1</v>
      </c>
      <c r="Q164" s="196" t="b">
        <v>1</v>
      </c>
      <c r="R164" s="196" t="b">
        <v>1</v>
      </c>
      <c r="S164" s="196" t="b">
        <v>1</v>
      </c>
      <c r="U164" s="224">
        <v>24681.25</v>
      </c>
      <c r="V164" s="224">
        <v>24837.5</v>
      </c>
      <c r="W164" s="224">
        <v>1862.8125</v>
      </c>
      <c r="X164" s="224">
        <v>26700.3125</v>
      </c>
    </row>
    <row r="165" spans="1:26" ht="14" x14ac:dyDescent="0.15">
      <c r="A165" s="196">
        <v>28</v>
      </c>
      <c r="B165" s="204"/>
      <c r="C165" s="224">
        <v>101625</v>
      </c>
      <c r="D165" s="224">
        <v>73325</v>
      </c>
      <c r="E165" s="224">
        <v>52475</v>
      </c>
      <c r="F165" s="224">
        <v>39137.5</v>
      </c>
      <c r="G165" s="212"/>
      <c r="I165" s="205">
        <v>87000</v>
      </c>
      <c r="J165" s="205">
        <v>62912.5</v>
      </c>
      <c r="K165" s="205">
        <v>45175</v>
      </c>
      <c r="L165" s="205">
        <v>33825</v>
      </c>
      <c r="M165" s="205"/>
      <c r="N165" s="205">
        <v>82650</v>
      </c>
      <c r="O165" s="196" t="b">
        <v>1</v>
      </c>
      <c r="P165" s="196" t="b">
        <v>1</v>
      </c>
      <c r="Q165" s="196" t="b">
        <v>1</v>
      </c>
      <c r="R165" s="196" t="b">
        <v>1</v>
      </c>
      <c r="S165" s="196" t="b">
        <v>1</v>
      </c>
      <c r="U165" s="224">
        <v>25406.25</v>
      </c>
      <c r="V165" s="224">
        <v>25562.5</v>
      </c>
      <c r="W165" s="224">
        <v>1917.1875</v>
      </c>
      <c r="X165" s="224">
        <v>27479.6875</v>
      </c>
      <c r="Y165" s="202"/>
      <c r="Z165" s="203"/>
    </row>
    <row r="166" spans="1:26" ht="14" x14ac:dyDescent="0.15">
      <c r="A166" s="196">
        <v>29</v>
      </c>
      <c r="B166" s="204"/>
      <c r="C166" s="224">
        <v>105487.5</v>
      </c>
      <c r="D166" s="224">
        <v>76112.5</v>
      </c>
      <c r="E166" s="224">
        <v>54400</v>
      </c>
      <c r="F166" s="224">
        <v>40550</v>
      </c>
      <c r="G166" s="212"/>
      <c r="I166" s="205">
        <v>90287.5</v>
      </c>
      <c r="J166" s="205">
        <v>65287.5</v>
      </c>
      <c r="K166" s="205">
        <v>46825</v>
      </c>
      <c r="L166" s="205">
        <v>35037.5</v>
      </c>
      <c r="M166" s="205"/>
      <c r="N166" s="205">
        <v>85773.125</v>
      </c>
      <c r="O166" s="196" t="b">
        <v>1</v>
      </c>
      <c r="P166" s="196" t="b">
        <v>1</v>
      </c>
      <c r="Q166" s="196" t="b">
        <v>1</v>
      </c>
      <c r="R166" s="196" t="b">
        <v>1</v>
      </c>
      <c r="S166" s="196" t="b">
        <v>1</v>
      </c>
      <c r="U166" s="224">
        <v>26371.875</v>
      </c>
      <c r="V166" s="224">
        <v>26528.125</v>
      </c>
      <c r="W166" s="224">
        <v>1989.609375</v>
      </c>
      <c r="X166" s="224">
        <v>28517.734375</v>
      </c>
    </row>
    <row r="167" spans="1:26" ht="14" x14ac:dyDescent="0.15">
      <c r="A167" s="196">
        <v>30</v>
      </c>
      <c r="B167" s="204"/>
      <c r="C167" s="224">
        <v>109475</v>
      </c>
      <c r="D167" s="224">
        <v>78962.5</v>
      </c>
      <c r="E167" s="224">
        <v>56475</v>
      </c>
      <c r="F167" s="224">
        <v>42125</v>
      </c>
      <c r="G167" s="212"/>
      <c r="I167" s="205">
        <v>93675</v>
      </c>
      <c r="J167" s="205">
        <v>67725</v>
      </c>
      <c r="K167" s="205">
        <v>48587.5</v>
      </c>
      <c r="L167" s="205">
        <v>36375</v>
      </c>
      <c r="M167" s="205"/>
      <c r="N167" s="205">
        <v>88991.25</v>
      </c>
      <c r="O167" s="196" t="b">
        <v>1</v>
      </c>
      <c r="P167" s="196" t="b">
        <v>1</v>
      </c>
      <c r="Q167" s="196" t="b">
        <v>1</v>
      </c>
      <c r="R167" s="196" t="b">
        <v>1</v>
      </c>
      <c r="S167" s="196" t="b">
        <v>1</v>
      </c>
      <c r="U167" s="224">
        <v>27368.75</v>
      </c>
      <c r="V167" s="224">
        <v>27525</v>
      </c>
      <c r="W167" s="224">
        <v>2064.375</v>
      </c>
      <c r="X167" s="224">
        <v>29589.375</v>
      </c>
    </row>
    <row r="168" spans="1:26" ht="14" x14ac:dyDescent="0.15">
      <c r="A168" s="196">
        <v>31</v>
      </c>
      <c r="B168" s="204"/>
      <c r="C168" s="224">
        <v>113462.5</v>
      </c>
      <c r="D168" s="224">
        <v>81837.5</v>
      </c>
      <c r="E168" s="224">
        <v>58550</v>
      </c>
      <c r="F168" s="224">
        <v>43637.5</v>
      </c>
      <c r="G168" s="212"/>
      <c r="I168" s="205">
        <v>97062.5</v>
      </c>
      <c r="J168" s="205">
        <v>70162.5</v>
      </c>
      <c r="K168" s="205">
        <v>50337.5</v>
      </c>
      <c r="L168" s="205">
        <v>37662.5</v>
      </c>
      <c r="M168" s="205"/>
      <c r="N168" s="205">
        <v>92209.375</v>
      </c>
      <c r="O168" s="196" t="b">
        <v>1</v>
      </c>
      <c r="P168" s="196" t="b">
        <v>1</v>
      </c>
      <c r="Q168" s="196" t="b">
        <v>1</v>
      </c>
      <c r="R168" s="196" t="b">
        <v>1</v>
      </c>
      <c r="S168" s="196" t="b">
        <v>1</v>
      </c>
      <c r="U168" s="224">
        <v>28365.625</v>
      </c>
      <c r="V168" s="224">
        <v>28521.875</v>
      </c>
      <c r="W168" s="224">
        <v>2139.140625</v>
      </c>
      <c r="X168" s="224">
        <v>30661.015625</v>
      </c>
    </row>
    <row r="169" spans="1:26" ht="14" x14ac:dyDescent="0.15">
      <c r="A169" s="196">
        <v>32</v>
      </c>
      <c r="B169" s="204"/>
      <c r="C169" s="224">
        <v>117437.5</v>
      </c>
      <c r="D169" s="224">
        <v>84687.5</v>
      </c>
      <c r="E169" s="224">
        <v>60575</v>
      </c>
      <c r="F169" s="224">
        <v>45137.5</v>
      </c>
      <c r="G169" s="212"/>
      <c r="I169" s="205">
        <v>100450</v>
      </c>
      <c r="J169" s="205">
        <v>72587.5</v>
      </c>
      <c r="K169" s="205">
        <v>52075</v>
      </c>
      <c r="L169" s="205">
        <v>38937.5</v>
      </c>
      <c r="M169" s="205"/>
      <c r="N169" s="205">
        <v>95427.5</v>
      </c>
      <c r="O169" s="196" t="b">
        <v>1</v>
      </c>
      <c r="P169" s="196" t="b">
        <v>1</v>
      </c>
      <c r="Q169" s="196" t="b">
        <v>1</v>
      </c>
      <c r="R169" s="196" t="b">
        <v>1</v>
      </c>
      <c r="S169" s="196" t="b">
        <v>1</v>
      </c>
      <c r="U169" s="224">
        <v>29359.375</v>
      </c>
      <c r="V169" s="224">
        <v>29515.625</v>
      </c>
      <c r="W169" s="224">
        <v>2213.671875</v>
      </c>
      <c r="X169" s="224">
        <v>31729.296875</v>
      </c>
    </row>
    <row r="170" spans="1:26" ht="14" x14ac:dyDescent="0.15">
      <c r="A170" s="196">
        <v>33</v>
      </c>
      <c r="B170" s="204"/>
      <c r="C170" s="224">
        <v>119975</v>
      </c>
      <c r="D170" s="224">
        <v>86500</v>
      </c>
      <c r="E170" s="224">
        <v>61875</v>
      </c>
      <c r="F170" s="224">
        <v>46100</v>
      </c>
      <c r="G170" s="212"/>
      <c r="I170" s="205">
        <v>102612.5</v>
      </c>
      <c r="J170" s="205">
        <v>74137.5</v>
      </c>
      <c r="K170" s="205">
        <v>53162.5</v>
      </c>
      <c r="L170" s="205">
        <v>39750</v>
      </c>
      <c r="M170" s="205"/>
      <c r="N170" s="205">
        <v>97481.875</v>
      </c>
      <c r="O170" s="196" t="b">
        <v>1</v>
      </c>
      <c r="P170" s="196" t="b">
        <v>1</v>
      </c>
      <c r="Q170" s="196" t="b">
        <v>1</v>
      </c>
      <c r="R170" s="196" t="b">
        <v>1</v>
      </c>
      <c r="S170" s="196" t="b">
        <v>1</v>
      </c>
      <c r="U170" s="224">
        <v>29993.75</v>
      </c>
      <c r="V170" s="224">
        <v>30150</v>
      </c>
      <c r="W170" s="224">
        <v>2261.25</v>
      </c>
      <c r="X170" s="224">
        <v>32411.25</v>
      </c>
    </row>
    <row r="171" spans="1:26" ht="14" x14ac:dyDescent="0.15">
      <c r="A171" s="196">
        <v>34</v>
      </c>
      <c r="B171" s="204"/>
      <c r="C171" s="224">
        <v>122462.5</v>
      </c>
      <c r="D171" s="224">
        <v>88300</v>
      </c>
      <c r="E171" s="224">
        <v>63150</v>
      </c>
      <c r="F171" s="224">
        <v>47062.5</v>
      </c>
      <c r="G171" s="212"/>
      <c r="I171" s="205">
        <v>104725</v>
      </c>
      <c r="J171" s="205">
        <v>75662.5</v>
      </c>
      <c r="K171" s="205">
        <v>54262.5</v>
      </c>
      <c r="L171" s="205">
        <v>40587.5</v>
      </c>
      <c r="M171" s="205"/>
      <c r="N171" s="205">
        <v>99488.75</v>
      </c>
      <c r="O171" s="196" t="b">
        <v>1</v>
      </c>
      <c r="P171" s="196" t="b">
        <v>1</v>
      </c>
      <c r="Q171" s="196" t="b">
        <v>1</v>
      </c>
      <c r="R171" s="196" t="b">
        <v>1</v>
      </c>
      <c r="S171" s="196" t="b">
        <v>1</v>
      </c>
      <c r="U171" s="224">
        <v>30615.625</v>
      </c>
      <c r="V171" s="224">
        <v>30771.875</v>
      </c>
      <c r="W171" s="224">
        <v>2307.890625</v>
      </c>
      <c r="X171" s="224">
        <v>33079.765625</v>
      </c>
    </row>
    <row r="172" spans="1:26" ht="14" x14ac:dyDescent="0.15">
      <c r="A172" s="196">
        <v>35</v>
      </c>
      <c r="B172" s="204"/>
      <c r="C172" s="224">
        <v>124975</v>
      </c>
      <c r="D172" s="224">
        <v>90112.5</v>
      </c>
      <c r="E172" s="224">
        <v>64387.5</v>
      </c>
      <c r="F172" s="224">
        <v>48012.5</v>
      </c>
      <c r="G172" s="212"/>
      <c r="I172" s="205">
        <v>106862.5</v>
      </c>
      <c r="J172" s="205">
        <v>77200</v>
      </c>
      <c r="K172" s="205">
        <v>55325</v>
      </c>
      <c r="L172" s="205">
        <v>41375</v>
      </c>
      <c r="M172" s="205"/>
      <c r="N172" s="205">
        <v>101519.375</v>
      </c>
      <c r="O172" s="196" t="b">
        <v>1</v>
      </c>
      <c r="P172" s="196" t="b">
        <v>1</v>
      </c>
      <c r="Q172" s="196" t="b">
        <v>1</v>
      </c>
      <c r="R172" s="196" t="b">
        <v>1</v>
      </c>
      <c r="S172" s="196" t="b">
        <v>1</v>
      </c>
      <c r="U172" s="224">
        <v>31243.75</v>
      </c>
      <c r="V172" s="224">
        <v>31400</v>
      </c>
      <c r="W172" s="224">
        <v>2355</v>
      </c>
      <c r="X172" s="224">
        <v>33755</v>
      </c>
    </row>
    <row r="173" spans="1:26" ht="14" x14ac:dyDescent="0.15">
      <c r="A173" s="196">
        <v>36</v>
      </c>
      <c r="B173" s="204"/>
      <c r="C173" s="224">
        <v>127525</v>
      </c>
      <c r="D173" s="224">
        <v>91962.5</v>
      </c>
      <c r="E173" s="224">
        <v>65712.5</v>
      </c>
      <c r="F173" s="224">
        <v>49000</v>
      </c>
      <c r="G173" s="212"/>
      <c r="I173" s="205">
        <v>109037.5</v>
      </c>
      <c r="J173" s="205">
        <v>78775</v>
      </c>
      <c r="K173" s="205">
        <v>56450</v>
      </c>
      <c r="L173" s="205">
        <v>42212.5</v>
      </c>
      <c r="M173" s="205"/>
      <c r="N173" s="205">
        <v>103585.625</v>
      </c>
      <c r="O173" s="196" t="b">
        <v>1</v>
      </c>
      <c r="P173" s="196" t="b">
        <v>1</v>
      </c>
      <c r="Q173" s="196" t="b">
        <v>1</v>
      </c>
      <c r="R173" s="196" t="b">
        <v>1</v>
      </c>
      <c r="S173" s="196" t="b">
        <v>1</v>
      </c>
      <c r="U173" s="224">
        <v>31881.25</v>
      </c>
      <c r="V173" s="224">
        <v>32037.5</v>
      </c>
      <c r="W173" s="224">
        <v>2402.8125</v>
      </c>
      <c r="X173" s="224">
        <v>34440.3125</v>
      </c>
    </row>
    <row r="174" spans="1:26" ht="14" x14ac:dyDescent="0.15">
      <c r="A174" s="196">
        <v>37</v>
      </c>
      <c r="B174" s="204"/>
      <c r="C174" s="224">
        <v>129962.5</v>
      </c>
      <c r="D174" s="224">
        <v>93712.5</v>
      </c>
      <c r="E174" s="224">
        <v>67000</v>
      </c>
      <c r="F174" s="224">
        <v>49937.5</v>
      </c>
      <c r="G174" s="212"/>
      <c r="I174" s="205">
        <v>111112.5</v>
      </c>
      <c r="J174" s="205">
        <v>80262.5</v>
      </c>
      <c r="K174" s="205">
        <v>57537.5</v>
      </c>
      <c r="L174" s="205">
        <v>43025</v>
      </c>
      <c r="M174" s="205"/>
      <c r="N174" s="205">
        <v>105556.875</v>
      </c>
      <c r="O174" s="196" t="b">
        <v>1</v>
      </c>
      <c r="P174" s="196" t="b">
        <v>1</v>
      </c>
      <c r="Q174" s="196" t="b">
        <v>1</v>
      </c>
      <c r="R174" s="196" t="b">
        <v>1</v>
      </c>
      <c r="S174" s="196" t="b">
        <v>1</v>
      </c>
      <c r="U174" s="224">
        <v>32490.625</v>
      </c>
      <c r="V174" s="224">
        <v>32646.875</v>
      </c>
      <c r="W174" s="224">
        <v>2448.515625</v>
      </c>
      <c r="X174" s="224">
        <v>35095.390625</v>
      </c>
    </row>
    <row r="175" spans="1:26" ht="14" x14ac:dyDescent="0.15">
      <c r="A175" s="196">
        <v>38</v>
      </c>
      <c r="B175" s="204"/>
      <c r="C175" s="224">
        <v>132212.5</v>
      </c>
      <c r="D175" s="224">
        <v>95312.5</v>
      </c>
      <c r="E175" s="224">
        <v>68125</v>
      </c>
      <c r="F175" s="224">
        <v>50762.5</v>
      </c>
      <c r="G175" s="212"/>
      <c r="I175" s="205">
        <v>113025</v>
      </c>
      <c r="J175" s="205">
        <v>81625</v>
      </c>
      <c r="K175" s="205">
        <v>58487.5</v>
      </c>
      <c r="L175" s="205">
        <v>43712.5</v>
      </c>
      <c r="M175" s="205"/>
      <c r="N175" s="205">
        <v>107373.75</v>
      </c>
      <c r="O175" s="196" t="b">
        <v>1</v>
      </c>
      <c r="P175" s="196" t="b">
        <v>1</v>
      </c>
      <c r="Q175" s="196" t="b">
        <v>1</v>
      </c>
      <c r="R175" s="196" t="b">
        <v>1</v>
      </c>
      <c r="S175" s="196" t="b">
        <v>1</v>
      </c>
      <c r="U175" s="224">
        <v>33053.125</v>
      </c>
      <c r="V175" s="224">
        <v>33209.375</v>
      </c>
      <c r="W175" s="224">
        <v>2490.703125</v>
      </c>
      <c r="X175" s="224">
        <v>35700.078125</v>
      </c>
    </row>
    <row r="176" spans="1:26" ht="14" x14ac:dyDescent="0.15">
      <c r="A176" s="196">
        <v>39</v>
      </c>
      <c r="B176" s="204"/>
      <c r="C176" s="224">
        <v>135662.5</v>
      </c>
      <c r="D176" s="224">
        <v>97812.5</v>
      </c>
      <c r="E176" s="224">
        <v>69900</v>
      </c>
      <c r="F176" s="224">
        <v>52100</v>
      </c>
      <c r="G176" s="212"/>
      <c r="I176" s="205">
        <v>115962.5</v>
      </c>
      <c r="J176" s="205">
        <v>83750</v>
      </c>
      <c r="K176" s="205">
        <v>60000</v>
      </c>
      <c r="L176" s="205">
        <v>44850</v>
      </c>
      <c r="M176" s="205"/>
      <c r="N176" s="205">
        <v>110164.375</v>
      </c>
      <c r="O176" s="196" t="b">
        <v>1</v>
      </c>
      <c r="P176" s="196" t="b">
        <v>1</v>
      </c>
      <c r="Q176" s="196" t="b">
        <v>1</v>
      </c>
      <c r="R176" s="196" t="b">
        <v>1</v>
      </c>
      <c r="S176" s="196" t="b">
        <v>1</v>
      </c>
      <c r="U176" s="224">
        <v>33915.625</v>
      </c>
      <c r="V176" s="224">
        <v>34071.875</v>
      </c>
      <c r="W176" s="224">
        <v>2555.390625</v>
      </c>
      <c r="X176" s="224">
        <v>36627.265625</v>
      </c>
    </row>
    <row r="177" spans="1:24" ht="14" x14ac:dyDescent="0.15">
      <c r="A177" s="196">
        <v>40</v>
      </c>
      <c r="B177" s="204"/>
      <c r="C177" s="224">
        <v>137875</v>
      </c>
      <c r="D177" s="224">
        <v>99400</v>
      </c>
      <c r="E177" s="224">
        <v>71062.5</v>
      </c>
      <c r="F177" s="224">
        <v>52950</v>
      </c>
      <c r="G177" s="212"/>
      <c r="I177" s="205">
        <v>117850</v>
      </c>
      <c r="J177" s="205">
        <v>85100</v>
      </c>
      <c r="K177" s="205">
        <v>61000</v>
      </c>
      <c r="L177" s="205">
        <v>45587.5</v>
      </c>
      <c r="M177" s="205"/>
      <c r="N177" s="205">
        <v>111957.5</v>
      </c>
      <c r="O177" s="196" t="b">
        <v>1</v>
      </c>
      <c r="P177" s="196" t="b">
        <v>1</v>
      </c>
      <c r="Q177" s="196" t="b">
        <v>1</v>
      </c>
      <c r="R177" s="196" t="b">
        <v>1</v>
      </c>
      <c r="S177" s="196" t="b">
        <v>1</v>
      </c>
      <c r="U177" s="224">
        <v>34468.75</v>
      </c>
      <c r="V177" s="224">
        <v>34625</v>
      </c>
      <c r="W177" s="224">
        <v>2596.875</v>
      </c>
      <c r="X177" s="224">
        <v>37221.875</v>
      </c>
    </row>
    <row r="178" spans="1:24" ht="14" x14ac:dyDescent="0.15">
      <c r="A178" s="196">
        <v>41</v>
      </c>
      <c r="B178" s="204"/>
      <c r="C178" s="224">
        <v>140037.5</v>
      </c>
      <c r="D178" s="224">
        <v>100975</v>
      </c>
      <c r="E178" s="224">
        <v>72162.5</v>
      </c>
      <c r="F178" s="224">
        <v>53762.5</v>
      </c>
      <c r="G178" s="212"/>
      <c r="I178" s="205">
        <v>119675</v>
      </c>
      <c r="J178" s="205">
        <v>86450</v>
      </c>
      <c r="K178" s="205">
        <v>61937.5</v>
      </c>
      <c r="L178" s="205">
        <v>46275</v>
      </c>
      <c r="M178" s="205"/>
      <c r="N178" s="205">
        <v>113691.25</v>
      </c>
      <c r="O178" s="196" t="b">
        <v>1</v>
      </c>
      <c r="P178" s="196" t="b">
        <v>1</v>
      </c>
      <c r="Q178" s="196" t="b">
        <v>1</v>
      </c>
      <c r="R178" s="196" t="b">
        <v>1</v>
      </c>
      <c r="S178" s="196" t="b">
        <v>1</v>
      </c>
      <c r="U178" s="224">
        <v>35009.375</v>
      </c>
      <c r="V178" s="224">
        <v>35165.625</v>
      </c>
      <c r="W178" s="224">
        <v>2637.421875</v>
      </c>
      <c r="X178" s="224">
        <v>37803.046875</v>
      </c>
    </row>
    <row r="179" spans="1:24" ht="14" x14ac:dyDescent="0.15">
      <c r="A179" s="196">
        <v>42</v>
      </c>
      <c r="B179" s="204"/>
      <c r="C179" s="224">
        <v>142262.5</v>
      </c>
      <c r="D179" s="224">
        <v>102562.5</v>
      </c>
      <c r="E179" s="224">
        <v>73262.5</v>
      </c>
      <c r="F179" s="224">
        <v>54600</v>
      </c>
      <c r="G179" s="212"/>
      <c r="I179" s="205">
        <v>121562.5</v>
      </c>
      <c r="J179" s="205">
        <v>87787.5</v>
      </c>
      <c r="K179" s="205">
        <v>62875</v>
      </c>
      <c r="L179" s="205">
        <v>47000</v>
      </c>
      <c r="M179" s="205"/>
      <c r="N179" s="205">
        <v>115484.375</v>
      </c>
      <c r="O179" s="196" t="b">
        <v>1</v>
      </c>
      <c r="P179" s="196" t="b">
        <v>1</v>
      </c>
      <c r="Q179" s="196" t="b">
        <v>1</v>
      </c>
      <c r="R179" s="196" t="b">
        <v>1</v>
      </c>
      <c r="S179" s="196" t="b">
        <v>1</v>
      </c>
      <c r="U179" s="224">
        <v>35565.625</v>
      </c>
      <c r="V179" s="224">
        <v>35721.875</v>
      </c>
      <c r="W179" s="224">
        <v>2679.140625</v>
      </c>
      <c r="X179" s="224">
        <v>38401.015625</v>
      </c>
    </row>
    <row r="180" spans="1:24" ht="14" x14ac:dyDescent="0.15">
      <c r="A180" s="196">
        <v>43</v>
      </c>
      <c r="B180" s="204"/>
      <c r="C180" s="224">
        <v>144825</v>
      </c>
      <c r="D180" s="224">
        <v>104387.5</v>
      </c>
      <c r="E180" s="224">
        <v>74612.5</v>
      </c>
      <c r="F180" s="224">
        <v>55587.5</v>
      </c>
      <c r="G180" s="212"/>
      <c r="I180" s="205">
        <v>123750</v>
      </c>
      <c r="J180" s="205">
        <v>89350</v>
      </c>
      <c r="K180" s="205">
        <v>64025</v>
      </c>
      <c r="L180" s="205">
        <v>47837.5</v>
      </c>
      <c r="M180" s="205"/>
      <c r="N180" s="205">
        <v>117562.5</v>
      </c>
      <c r="O180" s="196" t="b">
        <v>1</v>
      </c>
      <c r="P180" s="196" t="b">
        <v>1</v>
      </c>
      <c r="Q180" s="196" t="b">
        <v>1</v>
      </c>
      <c r="R180" s="196" t="b">
        <v>1</v>
      </c>
      <c r="S180" s="196" t="b">
        <v>1</v>
      </c>
      <c r="U180" s="224">
        <v>36206.25</v>
      </c>
      <c r="V180" s="224">
        <v>36362.5</v>
      </c>
      <c r="W180" s="224">
        <v>2727.1875</v>
      </c>
      <c r="X180" s="224">
        <v>39089.6875</v>
      </c>
    </row>
    <row r="181" spans="1:24" ht="14" x14ac:dyDescent="0.15">
      <c r="A181" s="196">
        <v>44</v>
      </c>
      <c r="B181" s="204"/>
      <c r="C181" s="224">
        <v>147525</v>
      </c>
      <c r="D181" s="224">
        <v>106312.5</v>
      </c>
      <c r="E181" s="224">
        <v>75962.5</v>
      </c>
      <c r="F181" s="224">
        <v>56587.5</v>
      </c>
      <c r="G181" s="212"/>
      <c r="I181" s="205">
        <v>126050</v>
      </c>
      <c r="J181" s="205">
        <v>90987.5</v>
      </c>
      <c r="K181" s="205">
        <v>65175</v>
      </c>
      <c r="L181" s="205">
        <v>48687.5</v>
      </c>
      <c r="M181" s="205"/>
      <c r="N181" s="205">
        <v>119747.5</v>
      </c>
      <c r="O181" s="196" t="b">
        <v>1</v>
      </c>
      <c r="P181" s="196" t="b">
        <v>1</v>
      </c>
      <c r="Q181" s="196" t="b">
        <v>1</v>
      </c>
      <c r="R181" s="196" t="b">
        <v>1</v>
      </c>
      <c r="S181" s="196" t="b">
        <v>1</v>
      </c>
      <c r="U181" s="224">
        <v>36881.25</v>
      </c>
      <c r="V181" s="224">
        <v>37037.5</v>
      </c>
      <c r="W181" s="224">
        <v>2777.8125</v>
      </c>
      <c r="X181" s="224">
        <v>39815.3125</v>
      </c>
    </row>
    <row r="182" spans="1:24" ht="14" x14ac:dyDescent="0.15">
      <c r="A182" s="196">
        <v>45</v>
      </c>
      <c r="B182" s="204"/>
      <c r="C182" s="224">
        <v>150062.5</v>
      </c>
      <c r="D182" s="224">
        <v>108150</v>
      </c>
      <c r="E182" s="224">
        <v>77275</v>
      </c>
      <c r="F182" s="224">
        <v>57562.5</v>
      </c>
      <c r="G182" s="212"/>
      <c r="I182" s="205">
        <v>128200</v>
      </c>
      <c r="J182" s="205">
        <v>92550</v>
      </c>
      <c r="K182" s="205">
        <v>66275</v>
      </c>
      <c r="L182" s="205">
        <v>49512.5</v>
      </c>
      <c r="M182" s="205"/>
      <c r="N182" s="205">
        <v>121790</v>
      </c>
      <c r="O182" s="196" t="b">
        <v>1</v>
      </c>
      <c r="P182" s="196" t="b">
        <v>1</v>
      </c>
      <c r="Q182" s="196" t="b">
        <v>1</v>
      </c>
      <c r="R182" s="196" t="b">
        <v>1</v>
      </c>
      <c r="S182" s="196" t="b">
        <v>1</v>
      </c>
      <c r="U182" s="224">
        <v>37515.625</v>
      </c>
      <c r="V182" s="224">
        <v>37671.875</v>
      </c>
      <c r="W182" s="224">
        <v>2825.390625</v>
      </c>
      <c r="X182" s="224">
        <v>40497.265625</v>
      </c>
    </row>
    <row r="183" spans="1:24" ht="14" x14ac:dyDescent="0.15">
      <c r="A183" s="196">
        <v>46</v>
      </c>
      <c r="B183" s="204"/>
      <c r="C183" s="224">
        <v>152775</v>
      </c>
      <c r="D183" s="224">
        <v>110100</v>
      </c>
      <c r="E183" s="224">
        <v>78637.5</v>
      </c>
      <c r="F183" s="224">
        <v>58587.5</v>
      </c>
      <c r="G183" s="212"/>
      <c r="I183" s="205">
        <v>130512.5</v>
      </c>
      <c r="J183" s="205">
        <v>94212.5</v>
      </c>
      <c r="K183" s="205">
        <v>67437.5</v>
      </c>
      <c r="L183" s="205">
        <v>50387.5</v>
      </c>
      <c r="M183" s="205"/>
      <c r="N183" s="205">
        <v>123986.875</v>
      </c>
      <c r="O183" s="196" t="b">
        <v>1</v>
      </c>
      <c r="P183" s="196" t="b">
        <v>1</v>
      </c>
      <c r="Q183" s="196" t="b">
        <v>1</v>
      </c>
      <c r="R183" s="196" t="b">
        <v>1</v>
      </c>
      <c r="S183" s="196" t="b">
        <v>1</v>
      </c>
      <c r="U183" s="224">
        <v>38193.75</v>
      </c>
      <c r="V183" s="224">
        <v>38350</v>
      </c>
      <c r="W183" s="224">
        <v>2876.25</v>
      </c>
      <c r="X183" s="224">
        <v>41226.25</v>
      </c>
    </row>
    <row r="184" spans="1:24" ht="14" x14ac:dyDescent="0.15">
      <c r="A184" s="196">
        <v>47</v>
      </c>
      <c r="B184" s="204"/>
      <c r="C184" s="224">
        <v>155287.5</v>
      </c>
      <c r="D184" s="224">
        <v>111925</v>
      </c>
      <c r="E184" s="224">
        <v>79937.5</v>
      </c>
      <c r="F184" s="224">
        <v>59575</v>
      </c>
      <c r="G184" s="212"/>
      <c r="I184" s="205">
        <v>132662.5</v>
      </c>
      <c r="J184" s="205">
        <v>95762.5</v>
      </c>
      <c r="K184" s="205">
        <v>68550</v>
      </c>
      <c r="L184" s="205">
        <v>51225</v>
      </c>
      <c r="M184" s="205"/>
      <c r="N184" s="205">
        <v>126029.375</v>
      </c>
      <c r="O184" s="196" t="b">
        <v>1</v>
      </c>
      <c r="P184" s="196" t="b">
        <v>1</v>
      </c>
      <c r="Q184" s="196" t="b">
        <v>1</v>
      </c>
      <c r="R184" s="196" t="b">
        <v>1</v>
      </c>
      <c r="S184" s="196" t="b">
        <v>1</v>
      </c>
      <c r="U184" s="224">
        <v>38821.875</v>
      </c>
      <c r="V184" s="224">
        <v>38978.125</v>
      </c>
      <c r="W184" s="224">
        <v>2923.359375</v>
      </c>
      <c r="X184" s="224">
        <v>41901.484375</v>
      </c>
    </row>
    <row r="185" spans="1:24" ht="14" x14ac:dyDescent="0.15">
      <c r="A185" s="196">
        <v>48</v>
      </c>
      <c r="B185" s="204"/>
      <c r="C185" s="224">
        <v>159000</v>
      </c>
      <c r="D185" s="224">
        <v>114587.5</v>
      </c>
      <c r="E185" s="224">
        <v>83000</v>
      </c>
      <c r="F185" s="224">
        <v>61837.5</v>
      </c>
      <c r="G185" s="212"/>
      <c r="I185" s="205">
        <v>135825</v>
      </c>
      <c r="J185" s="205">
        <v>98025</v>
      </c>
      <c r="K185" s="205">
        <v>71137.5</v>
      </c>
      <c r="L185" s="205">
        <v>53150</v>
      </c>
      <c r="M185" s="205"/>
      <c r="N185" s="205">
        <v>129033.75</v>
      </c>
      <c r="O185" s="196" t="b">
        <v>1</v>
      </c>
      <c r="P185" s="196" t="b">
        <v>1</v>
      </c>
      <c r="Q185" s="196" t="b">
        <v>1</v>
      </c>
      <c r="R185" s="196" t="b">
        <v>1</v>
      </c>
      <c r="S185" s="196" t="b">
        <v>1</v>
      </c>
      <c r="U185" s="224">
        <v>39750</v>
      </c>
      <c r="V185" s="224">
        <v>39906.25</v>
      </c>
      <c r="W185" s="224">
        <v>2992.96875</v>
      </c>
      <c r="X185" s="224">
        <v>42899.21875</v>
      </c>
    </row>
    <row r="186" spans="1:24" ht="14" x14ac:dyDescent="0.15">
      <c r="A186" s="196">
        <v>49</v>
      </c>
      <c r="B186" s="204"/>
      <c r="C186" s="224">
        <v>163400</v>
      </c>
      <c r="D186" s="224">
        <v>117750</v>
      </c>
      <c r="E186" s="224">
        <v>85287.5</v>
      </c>
      <c r="F186" s="224">
        <v>63537.5</v>
      </c>
      <c r="G186" s="212"/>
      <c r="I186" s="205">
        <v>139550</v>
      </c>
      <c r="J186" s="205">
        <v>100725</v>
      </c>
      <c r="K186" s="205">
        <v>73100</v>
      </c>
      <c r="L186" s="205">
        <v>54587.5</v>
      </c>
      <c r="M186" s="205"/>
      <c r="N186" s="205">
        <v>132572.5</v>
      </c>
      <c r="O186" s="196" t="b">
        <v>1</v>
      </c>
      <c r="P186" s="196" t="b">
        <v>1</v>
      </c>
      <c r="Q186" s="196" t="b">
        <v>1</v>
      </c>
      <c r="R186" s="196" t="b">
        <v>1</v>
      </c>
      <c r="S186" s="196" t="b">
        <v>1</v>
      </c>
      <c r="U186" s="224">
        <v>40850</v>
      </c>
      <c r="V186" s="224">
        <v>41006.25</v>
      </c>
      <c r="W186" s="224">
        <v>3075.46875</v>
      </c>
      <c r="X186" s="224">
        <v>44081.71875</v>
      </c>
    </row>
    <row r="187" spans="1:24" ht="14" x14ac:dyDescent="0.15">
      <c r="A187" s="196">
        <v>50</v>
      </c>
      <c r="B187" s="204"/>
      <c r="C187" s="224">
        <v>167850</v>
      </c>
      <c r="D187" s="224">
        <v>120962.5</v>
      </c>
      <c r="E187" s="224">
        <v>87575</v>
      </c>
      <c r="F187" s="224">
        <v>65237.5</v>
      </c>
      <c r="G187" s="212"/>
      <c r="I187" s="205">
        <v>143337.5</v>
      </c>
      <c r="J187" s="205">
        <v>103450</v>
      </c>
      <c r="K187" s="205">
        <v>75050</v>
      </c>
      <c r="L187" s="205">
        <v>56037.5</v>
      </c>
      <c r="M187" s="205"/>
      <c r="N187" s="205">
        <v>136170.625</v>
      </c>
      <c r="O187" s="196" t="b">
        <v>1</v>
      </c>
      <c r="P187" s="196" t="b">
        <v>1</v>
      </c>
      <c r="Q187" s="196" t="b">
        <v>1</v>
      </c>
      <c r="R187" s="196" t="b">
        <v>1</v>
      </c>
      <c r="S187" s="196" t="b">
        <v>1</v>
      </c>
      <c r="U187" s="224">
        <v>41962.5</v>
      </c>
      <c r="V187" s="224">
        <v>42118.75</v>
      </c>
      <c r="W187" s="224">
        <v>3158.90625</v>
      </c>
      <c r="X187" s="224">
        <v>45277.65625</v>
      </c>
    </row>
    <row r="188" spans="1:24" ht="14" x14ac:dyDescent="0.15">
      <c r="A188" s="196">
        <v>51</v>
      </c>
      <c r="B188" s="204"/>
      <c r="C188" s="224">
        <v>172187.5</v>
      </c>
      <c r="D188" s="224">
        <v>124075</v>
      </c>
      <c r="E188" s="224">
        <v>89837.5</v>
      </c>
      <c r="F188" s="224">
        <v>66912.5</v>
      </c>
      <c r="G188" s="212"/>
      <c r="I188" s="205">
        <v>147037.5</v>
      </c>
      <c r="J188" s="205">
        <v>106100</v>
      </c>
      <c r="K188" s="205">
        <v>76975</v>
      </c>
      <c r="L188" s="205">
        <v>57462.5</v>
      </c>
      <c r="M188" s="205"/>
      <c r="N188" s="205">
        <v>139685.625</v>
      </c>
      <c r="O188" s="196" t="b">
        <v>1</v>
      </c>
      <c r="P188" s="196" t="b">
        <v>1</v>
      </c>
      <c r="Q188" s="196" t="b">
        <v>1</v>
      </c>
      <c r="R188" s="196" t="b">
        <v>1</v>
      </c>
      <c r="S188" s="196" t="b">
        <v>1</v>
      </c>
      <c r="U188" s="224">
        <v>43046.875</v>
      </c>
      <c r="V188" s="224">
        <v>43203.125</v>
      </c>
      <c r="W188" s="224">
        <v>3240.234375</v>
      </c>
      <c r="X188" s="224">
        <v>46443.359375</v>
      </c>
    </row>
    <row r="189" spans="1:24" ht="14" x14ac:dyDescent="0.15">
      <c r="A189" s="196">
        <v>52</v>
      </c>
      <c r="B189" s="204"/>
      <c r="C189" s="224">
        <v>178237.5</v>
      </c>
      <c r="D189" s="224">
        <v>128425</v>
      </c>
      <c r="E189" s="224">
        <v>93000</v>
      </c>
      <c r="F189" s="224">
        <v>69250</v>
      </c>
      <c r="G189" s="212"/>
      <c r="I189" s="205">
        <v>152187.5</v>
      </c>
      <c r="J189" s="205">
        <v>109800</v>
      </c>
      <c r="K189" s="205">
        <v>79650</v>
      </c>
      <c r="L189" s="205">
        <v>59450</v>
      </c>
      <c r="M189" s="205"/>
      <c r="N189" s="205">
        <v>144578.125</v>
      </c>
      <c r="O189" s="196" t="b">
        <v>1</v>
      </c>
      <c r="P189" s="196" t="b">
        <v>1</v>
      </c>
      <c r="Q189" s="196" t="b">
        <v>1</v>
      </c>
      <c r="R189" s="196" t="b">
        <v>1</v>
      </c>
      <c r="S189" s="196" t="b">
        <v>1</v>
      </c>
      <c r="U189" s="224">
        <v>44559.375</v>
      </c>
      <c r="V189" s="224">
        <v>44715.625</v>
      </c>
      <c r="W189" s="224">
        <v>3353.671875</v>
      </c>
      <c r="X189" s="224">
        <v>48069.296875</v>
      </c>
    </row>
    <row r="190" spans="1:24" ht="14" x14ac:dyDescent="0.15">
      <c r="A190" s="196">
        <v>53</v>
      </c>
      <c r="B190" s="204"/>
      <c r="C190" s="224">
        <v>188325</v>
      </c>
      <c r="D190" s="224">
        <v>135687.5</v>
      </c>
      <c r="E190" s="224">
        <v>98237.5</v>
      </c>
      <c r="F190" s="224">
        <v>73162.5</v>
      </c>
      <c r="G190" s="212"/>
      <c r="I190" s="205">
        <v>160762.5</v>
      </c>
      <c r="J190" s="205">
        <v>115975</v>
      </c>
      <c r="K190" s="205">
        <v>84112.5</v>
      </c>
      <c r="L190" s="205">
        <v>62787.5</v>
      </c>
      <c r="M190" s="205"/>
      <c r="N190" s="205">
        <v>152724.375</v>
      </c>
      <c r="O190" s="196" t="b">
        <v>1</v>
      </c>
      <c r="P190" s="196" t="b">
        <v>1</v>
      </c>
      <c r="Q190" s="196" t="b">
        <v>1</v>
      </c>
      <c r="R190" s="196" t="b">
        <v>1</v>
      </c>
      <c r="S190" s="196" t="b">
        <v>1</v>
      </c>
      <c r="U190" s="224">
        <v>47081.25</v>
      </c>
      <c r="V190" s="224">
        <v>47237.5</v>
      </c>
      <c r="W190" s="224">
        <v>3542.8125</v>
      </c>
      <c r="X190" s="224">
        <v>50780.3125</v>
      </c>
    </row>
    <row r="191" spans="1:24" ht="14" x14ac:dyDescent="0.15">
      <c r="A191" s="196">
        <v>54</v>
      </c>
      <c r="B191" s="204"/>
      <c r="C191" s="224">
        <v>200300</v>
      </c>
      <c r="D191" s="224">
        <v>144300</v>
      </c>
      <c r="E191" s="224">
        <v>104425</v>
      </c>
      <c r="F191" s="224">
        <v>77800</v>
      </c>
      <c r="G191" s="212"/>
      <c r="I191" s="205">
        <v>170950</v>
      </c>
      <c r="J191" s="205">
        <v>123312.5</v>
      </c>
      <c r="K191" s="205">
        <v>89387.5</v>
      </c>
      <c r="L191" s="205">
        <v>66725</v>
      </c>
      <c r="M191" s="205"/>
      <c r="N191" s="205">
        <v>162402.5</v>
      </c>
      <c r="O191" s="196" t="b">
        <v>1</v>
      </c>
      <c r="P191" s="196" t="b">
        <v>1</v>
      </c>
      <c r="Q191" s="196" t="b">
        <v>1</v>
      </c>
      <c r="R191" s="196" t="b">
        <v>1</v>
      </c>
      <c r="S191" s="196" t="b">
        <v>1</v>
      </c>
      <c r="U191" s="224">
        <v>50075</v>
      </c>
      <c r="V191" s="224">
        <v>50231.25</v>
      </c>
      <c r="W191" s="224">
        <v>3767.34375</v>
      </c>
      <c r="X191" s="224">
        <v>53998.59375</v>
      </c>
    </row>
    <row r="192" spans="1:24" ht="14" x14ac:dyDescent="0.15">
      <c r="A192" s="196">
        <v>55</v>
      </c>
      <c r="B192" s="204"/>
      <c r="C192" s="224">
        <v>210775</v>
      </c>
      <c r="D192" s="224">
        <v>151837.5</v>
      </c>
      <c r="E192" s="224">
        <v>109900</v>
      </c>
      <c r="F192" s="224">
        <v>81837.5</v>
      </c>
      <c r="G192" s="212"/>
      <c r="I192" s="205">
        <v>179862.5</v>
      </c>
      <c r="J192" s="205">
        <v>129725</v>
      </c>
      <c r="K192" s="205">
        <v>94025</v>
      </c>
      <c r="L192" s="205">
        <v>70162.5</v>
      </c>
      <c r="M192" s="205"/>
      <c r="N192" s="205">
        <v>170869.375</v>
      </c>
      <c r="O192" s="196" t="b">
        <v>1</v>
      </c>
      <c r="P192" s="196" t="b">
        <v>1</v>
      </c>
      <c r="Q192" s="196" t="b">
        <v>1</v>
      </c>
      <c r="R192" s="196" t="b">
        <v>1</v>
      </c>
      <c r="S192" s="196" t="b">
        <v>1</v>
      </c>
      <c r="U192" s="224">
        <v>52693.75</v>
      </c>
      <c r="V192" s="224">
        <v>52850</v>
      </c>
      <c r="W192" s="224">
        <v>3963.75</v>
      </c>
      <c r="X192" s="224">
        <v>56813.75</v>
      </c>
    </row>
    <row r="193" spans="1:24" ht="14" x14ac:dyDescent="0.15">
      <c r="A193" s="196">
        <v>56</v>
      </c>
      <c r="B193" s="204"/>
      <c r="C193" s="224">
        <v>219212.5</v>
      </c>
      <c r="D193" s="224">
        <v>157937.5</v>
      </c>
      <c r="E193" s="224">
        <v>114262.5</v>
      </c>
      <c r="F193" s="224">
        <v>85087.5</v>
      </c>
      <c r="G193" s="212"/>
      <c r="I193" s="205">
        <v>187037.5</v>
      </c>
      <c r="J193" s="205">
        <v>134900</v>
      </c>
      <c r="K193" s="205">
        <v>97750</v>
      </c>
      <c r="L193" s="205">
        <v>72925</v>
      </c>
      <c r="M193" s="205"/>
      <c r="N193" s="205">
        <v>177685.625</v>
      </c>
      <c r="O193" s="196" t="b">
        <v>1</v>
      </c>
      <c r="P193" s="196" t="b">
        <v>1</v>
      </c>
      <c r="Q193" s="196" t="b">
        <v>1</v>
      </c>
      <c r="R193" s="196" t="b">
        <v>1</v>
      </c>
      <c r="S193" s="196" t="b">
        <v>1</v>
      </c>
      <c r="U193" s="224">
        <v>54803.125</v>
      </c>
      <c r="V193" s="224">
        <v>54959.375</v>
      </c>
      <c r="W193" s="224">
        <v>4121.953125</v>
      </c>
      <c r="X193" s="224">
        <v>59081.328125</v>
      </c>
    </row>
    <row r="194" spans="1:24" ht="14" x14ac:dyDescent="0.15">
      <c r="A194" s="196">
        <v>57</v>
      </c>
      <c r="B194" s="204"/>
      <c r="C194" s="224">
        <v>229900</v>
      </c>
      <c r="D194" s="224">
        <v>165600</v>
      </c>
      <c r="E194" s="224">
        <v>119837.5</v>
      </c>
      <c r="F194" s="224">
        <v>89237.5</v>
      </c>
      <c r="G194" s="212"/>
      <c r="I194" s="205">
        <v>196137.5</v>
      </c>
      <c r="J194" s="205">
        <v>141425</v>
      </c>
      <c r="K194" s="205">
        <v>102500</v>
      </c>
      <c r="L194" s="205">
        <v>76450</v>
      </c>
      <c r="M194" s="205"/>
      <c r="N194" s="205">
        <v>186330.625</v>
      </c>
      <c r="O194" s="196" t="b">
        <v>1</v>
      </c>
      <c r="P194" s="196" t="b">
        <v>1</v>
      </c>
      <c r="Q194" s="196" t="b">
        <v>1</v>
      </c>
      <c r="R194" s="196" t="b">
        <v>1</v>
      </c>
      <c r="S194" s="196" t="b">
        <v>1</v>
      </c>
      <c r="U194" s="224">
        <v>57475</v>
      </c>
      <c r="V194" s="224">
        <v>57631.25</v>
      </c>
      <c r="W194" s="224">
        <v>4322.34375</v>
      </c>
      <c r="X194" s="224">
        <v>61953.59375</v>
      </c>
    </row>
    <row r="195" spans="1:24" ht="14" x14ac:dyDescent="0.15">
      <c r="A195" s="196">
        <v>58</v>
      </c>
      <c r="B195" s="204"/>
      <c r="C195" s="224">
        <v>246750</v>
      </c>
      <c r="D195" s="224">
        <v>177725</v>
      </c>
      <c r="E195" s="224">
        <v>128600</v>
      </c>
      <c r="F195" s="224">
        <v>95762.5</v>
      </c>
      <c r="G195" s="212"/>
      <c r="I195" s="205">
        <v>210462.5</v>
      </c>
      <c r="J195" s="205">
        <v>151737.5</v>
      </c>
      <c r="K195" s="205">
        <v>109950</v>
      </c>
      <c r="L195" s="205">
        <v>82012.5</v>
      </c>
      <c r="M195" s="205"/>
      <c r="N195" s="205">
        <v>199939.375</v>
      </c>
      <c r="O195" s="196" t="b">
        <v>1</v>
      </c>
      <c r="P195" s="196" t="b">
        <v>1</v>
      </c>
      <c r="Q195" s="196" t="b">
        <v>1</v>
      </c>
      <c r="R195" s="196" t="b">
        <v>1</v>
      </c>
      <c r="S195" s="196" t="b">
        <v>1</v>
      </c>
      <c r="U195" s="224">
        <v>61687.5</v>
      </c>
      <c r="V195" s="224">
        <v>61843.75</v>
      </c>
      <c r="W195" s="224">
        <v>4638.28125</v>
      </c>
      <c r="X195" s="224">
        <v>66482.03125</v>
      </c>
    </row>
    <row r="196" spans="1:24" ht="14" x14ac:dyDescent="0.15">
      <c r="A196" s="196">
        <v>59</v>
      </c>
      <c r="B196" s="204"/>
      <c r="C196" s="224">
        <v>263987.5</v>
      </c>
      <c r="D196" s="224">
        <v>190137.5</v>
      </c>
      <c r="E196" s="224">
        <v>137550</v>
      </c>
      <c r="F196" s="224">
        <v>102412.5</v>
      </c>
      <c r="G196" s="212"/>
      <c r="I196" s="205">
        <v>225137.5</v>
      </c>
      <c r="J196" s="205">
        <v>162312.5</v>
      </c>
      <c r="K196" s="205">
        <v>117562.5</v>
      </c>
      <c r="L196" s="205">
        <v>87675</v>
      </c>
      <c r="M196" s="205"/>
      <c r="N196" s="205">
        <v>213880.625</v>
      </c>
      <c r="O196" s="196" t="b">
        <v>1</v>
      </c>
      <c r="P196" s="196" t="b">
        <v>1</v>
      </c>
      <c r="Q196" s="196" t="b">
        <v>1</v>
      </c>
      <c r="R196" s="196" t="b">
        <v>1</v>
      </c>
      <c r="S196" s="196" t="b">
        <v>1</v>
      </c>
      <c r="U196" s="224">
        <v>65996.875</v>
      </c>
      <c r="V196" s="224">
        <v>66153.125</v>
      </c>
      <c r="W196" s="224">
        <v>4961.484375</v>
      </c>
      <c r="X196" s="224">
        <v>71114.609375</v>
      </c>
    </row>
    <row r="197" spans="1:24" ht="14" x14ac:dyDescent="0.15">
      <c r="A197" s="196">
        <v>60</v>
      </c>
      <c r="B197" s="204"/>
      <c r="C197" s="224">
        <v>281650</v>
      </c>
      <c r="D197" s="224">
        <v>202812.5</v>
      </c>
      <c r="E197" s="224">
        <v>146725</v>
      </c>
      <c r="F197" s="224">
        <v>109250</v>
      </c>
      <c r="G197" s="212"/>
      <c r="I197" s="205">
        <v>240162.5</v>
      </c>
      <c r="J197" s="205">
        <v>173087.5</v>
      </c>
      <c r="K197" s="205">
        <v>125362.5</v>
      </c>
      <c r="L197" s="205">
        <v>93487.5</v>
      </c>
      <c r="M197" s="205"/>
      <c r="N197" s="205">
        <v>228154.375</v>
      </c>
      <c r="O197" s="196" t="b">
        <v>1</v>
      </c>
      <c r="P197" s="196" t="b">
        <v>1</v>
      </c>
      <c r="Q197" s="196" t="b">
        <v>1</v>
      </c>
      <c r="R197" s="196" t="b">
        <v>1</v>
      </c>
      <c r="S197" s="196" t="b">
        <v>1</v>
      </c>
      <c r="U197" s="224">
        <v>70412.5</v>
      </c>
      <c r="V197" s="224">
        <v>70568.75</v>
      </c>
      <c r="W197" s="224">
        <v>5292.65625</v>
      </c>
      <c r="X197" s="224">
        <v>75861.40625</v>
      </c>
    </row>
    <row r="198" spans="1:24" ht="14" x14ac:dyDescent="0.15">
      <c r="A198" s="196">
        <v>61</v>
      </c>
      <c r="B198" s="204"/>
      <c r="C198" s="224">
        <v>299437.5</v>
      </c>
      <c r="D198" s="224">
        <v>215625</v>
      </c>
      <c r="E198" s="224">
        <v>155962.5</v>
      </c>
      <c r="F198" s="224">
        <v>116125</v>
      </c>
      <c r="G198" s="212"/>
      <c r="I198" s="205">
        <v>255300</v>
      </c>
      <c r="J198" s="205">
        <v>183987.5</v>
      </c>
      <c r="K198" s="205">
        <v>133225</v>
      </c>
      <c r="L198" s="205">
        <v>99337.5</v>
      </c>
      <c r="M198" s="205"/>
      <c r="N198" s="205">
        <v>242535</v>
      </c>
      <c r="O198" s="196" t="b">
        <v>1</v>
      </c>
      <c r="P198" s="196" t="b">
        <v>1</v>
      </c>
      <c r="Q198" s="196" t="b">
        <v>1</v>
      </c>
      <c r="R198" s="196" t="b">
        <v>1</v>
      </c>
      <c r="S198" s="196" t="b">
        <v>1</v>
      </c>
      <c r="U198" s="224">
        <v>74859.375</v>
      </c>
      <c r="V198" s="224">
        <v>75015.625</v>
      </c>
      <c r="W198" s="224">
        <v>5626.171875</v>
      </c>
      <c r="X198" s="224">
        <v>80641.796875</v>
      </c>
    </row>
    <row r="199" spans="1:24" ht="14" x14ac:dyDescent="0.15">
      <c r="A199" s="196">
        <v>62</v>
      </c>
      <c r="B199" s="204"/>
      <c r="C199" s="224">
        <v>317675</v>
      </c>
      <c r="D199" s="224">
        <v>228750</v>
      </c>
      <c r="E199" s="224">
        <v>165425</v>
      </c>
      <c r="F199" s="224">
        <v>123162.5</v>
      </c>
      <c r="G199" s="212"/>
      <c r="I199" s="205">
        <v>270812.5</v>
      </c>
      <c r="J199" s="205">
        <v>195150</v>
      </c>
      <c r="K199" s="205">
        <v>141287.5</v>
      </c>
      <c r="L199" s="205">
        <v>105325</v>
      </c>
      <c r="M199" s="205"/>
      <c r="N199" s="205">
        <v>257271.875</v>
      </c>
      <c r="O199" s="196" t="b">
        <v>1</v>
      </c>
      <c r="P199" s="196" t="b">
        <v>1</v>
      </c>
      <c r="Q199" s="196" t="b">
        <v>1</v>
      </c>
      <c r="R199" s="196" t="b">
        <v>1</v>
      </c>
      <c r="S199" s="196" t="b">
        <v>1</v>
      </c>
      <c r="U199" s="224">
        <v>79418.75</v>
      </c>
      <c r="V199" s="224">
        <v>79575</v>
      </c>
      <c r="W199" s="224">
        <v>5968.125</v>
      </c>
      <c r="X199" s="224">
        <v>85543.125</v>
      </c>
    </row>
    <row r="200" spans="1:24" ht="14" x14ac:dyDescent="0.15">
      <c r="A200" s="196">
        <v>63</v>
      </c>
      <c r="B200" s="204"/>
      <c r="C200" s="224">
        <v>344462.5</v>
      </c>
      <c r="D200" s="224">
        <v>248025</v>
      </c>
      <c r="E200" s="224">
        <v>179375</v>
      </c>
      <c r="F200" s="224">
        <v>133512.5</v>
      </c>
      <c r="G200" s="212"/>
      <c r="I200" s="205">
        <v>293600</v>
      </c>
      <c r="J200" s="205">
        <v>211550</v>
      </c>
      <c r="K200" s="205">
        <v>153150</v>
      </c>
      <c r="L200" s="205">
        <v>114125</v>
      </c>
      <c r="M200" s="205"/>
      <c r="N200" s="205">
        <v>278920</v>
      </c>
      <c r="O200" s="196" t="b">
        <v>1</v>
      </c>
      <c r="P200" s="196" t="b">
        <v>1</v>
      </c>
      <c r="Q200" s="196" t="b">
        <v>1</v>
      </c>
      <c r="R200" s="196" t="b">
        <v>1</v>
      </c>
      <c r="S200" s="196" t="b">
        <v>1</v>
      </c>
      <c r="U200" s="224">
        <v>86115.625</v>
      </c>
      <c r="V200" s="224">
        <v>86271.875</v>
      </c>
      <c r="W200" s="224">
        <v>6470.390625</v>
      </c>
      <c r="X200" s="224">
        <v>92742.265625</v>
      </c>
    </row>
    <row r="201" spans="1:24" ht="14" x14ac:dyDescent="0.15">
      <c r="A201" s="196">
        <v>64</v>
      </c>
      <c r="B201" s="204"/>
      <c r="C201" s="224">
        <v>375187.5</v>
      </c>
      <c r="D201" s="224">
        <v>270100</v>
      </c>
      <c r="E201" s="224">
        <v>195325</v>
      </c>
      <c r="F201" s="224">
        <v>145387.5</v>
      </c>
      <c r="G201" s="212"/>
      <c r="I201" s="205">
        <v>319750</v>
      </c>
      <c r="J201" s="205">
        <v>230337.5</v>
      </c>
      <c r="K201" s="205">
        <v>166725</v>
      </c>
      <c r="L201" s="205">
        <v>124237.5</v>
      </c>
      <c r="M201" s="205"/>
      <c r="N201" s="205">
        <v>303762.5</v>
      </c>
      <c r="O201" s="196" t="b">
        <v>1</v>
      </c>
      <c r="P201" s="196" t="b">
        <v>1</v>
      </c>
      <c r="Q201" s="196" t="b">
        <v>1</v>
      </c>
      <c r="R201" s="196" t="b">
        <v>1</v>
      </c>
      <c r="S201" s="196" t="b">
        <v>1</v>
      </c>
      <c r="U201" s="224">
        <v>93796.875</v>
      </c>
      <c r="V201" s="224">
        <v>93953.125</v>
      </c>
      <c r="W201" s="224">
        <v>7046.484375</v>
      </c>
      <c r="X201" s="224">
        <v>100999.609375</v>
      </c>
    </row>
    <row r="202" spans="1:24" ht="14" x14ac:dyDescent="0.15">
      <c r="A202" s="196">
        <v>65</v>
      </c>
      <c r="B202" s="204"/>
      <c r="C202" s="224">
        <v>399537.5</v>
      </c>
      <c r="D202" s="224">
        <v>287625</v>
      </c>
      <c r="E202" s="224">
        <v>207975</v>
      </c>
      <c r="F202" s="224">
        <v>154787.5</v>
      </c>
      <c r="G202" s="212"/>
      <c r="I202" s="205">
        <v>340462.5</v>
      </c>
      <c r="J202" s="205">
        <v>245250</v>
      </c>
      <c r="K202" s="205">
        <v>177475</v>
      </c>
      <c r="L202" s="205">
        <v>132237.5</v>
      </c>
      <c r="M202" s="205"/>
      <c r="N202" s="205">
        <v>323439.375</v>
      </c>
      <c r="O202" s="196" t="b">
        <v>1</v>
      </c>
      <c r="P202" s="196" t="b">
        <v>1</v>
      </c>
      <c r="Q202" s="196" t="b">
        <v>1</v>
      </c>
      <c r="R202" s="196" t="b">
        <v>1</v>
      </c>
      <c r="S202" s="196" t="b">
        <v>1</v>
      </c>
      <c r="U202" s="224">
        <v>99884.375</v>
      </c>
      <c r="V202" s="224">
        <v>100040.625</v>
      </c>
      <c r="W202" s="224">
        <v>7503.046875</v>
      </c>
      <c r="X202" s="224">
        <v>107543.671875</v>
      </c>
    </row>
    <row r="203" spans="1:24" ht="14" x14ac:dyDescent="0.15">
      <c r="A203" s="196">
        <v>66</v>
      </c>
      <c r="B203" s="204"/>
      <c r="C203" s="224">
        <v>423900</v>
      </c>
      <c r="D203" s="224">
        <v>305162.5</v>
      </c>
      <c r="E203" s="224">
        <v>220650</v>
      </c>
      <c r="F203" s="224">
        <v>164225</v>
      </c>
      <c r="G203" s="212"/>
      <c r="I203" s="205">
        <v>361200</v>
      </c>
      <c r="J203" s="205">
        <v>260175</v>
      </c>
      <c r="K203" s="205">
        <v>188262.5</v>
      </c>
      <c r="L203" s="205">
        <v>140262.5</v>
      </c>
      <c r="M203" s="205"/>
      <c r="N203" s="205">
        <v>343140</v>
      </c>
      <c r="O203" s="196" t="b">
        <v>1</v>
      </c>
      <c r="P203" s="196" t="b">
        <v>1</v>
      </c>
      <c r="Q203" s="196" t="b">
        <v>1</v>
      </c>
      <c r="R203" s="196" t="b">
        <v>1</v>
      </c>
      <c r="S203" s="196" t="b">
        <v>1</v>
      </c>
      <c r="U203" s="224">
        <v>105975</v>
      </c>
      <c r="V203" s="224">
        <v>106131.25</v>
      </c>
      <c r="W203" s="224">
        <v>7959.84375</v>
      </c>
      <c r="X203" s="224">
        <v>114091.09375</v>
      </c>
    </row>
    <row r="204" spans="1:24" ht="14" x14ac:dyDescent="0.15">
      <c r="A204" s="196">
        <v>67</v>
      </c>
      <c r="B204" s="204"/>
      <c r="C204" s="224">
        <v>448475</v>
      </c>
      <c r="D204" s="224">
        <v>322837.5</v>
      </c>
      <c r="E204" s="224">
        <v>233437.5</v>
      </c>
      <c r="F204" s="224">
        <v>173737.5</v>
      </c>
      <c r="G204" s="212"/>
      <c r="I204" s="205">
        <v>382100</v>
      </c>
      <c r="J204" s="205">
        <v>275212.5</v>
      </c>
      <c r="K204" s="205">
        <v>199137.5</v>
      </c>
      <c r="L204" s="205">
        <v>148350</v>
      </c>
      <c r="M204" s="205"/>
      <c r="N204" s="205">
        <v>362995</v>
      </c>
      <c r="O204" s="196" t="b">
        <v>1</v>
      </c>
      <c r="P204" s="196" t="b">
        <v>1</v>
      </c>
      <c r="Q204" s="196" t="b">
        <v>1</v>
      </c>
      <c r="R204" s="196" t="b">
        <v>1</v>
      </c>
      <c r="S204" s="196" t="b">
        <v>1</v>
      </c>
      <c r="U204" s="224">
        <v>112118.75</v>
      </c>
      <c r="V204" s="224">
        <v>112275</v>
      </c>
      <c r="W204" s="224">
        <v>8420.625</v>
      </c>
      <c r="X204" s="224">
        <v>120695.625</v>
      </c>
    </row>
    <row r="205" spans="1:24" ht="14" x14ac:dyDescent="0.15">
      <c r="A205" s="196">
        <v>68</v>
      </c>
      <c r="B205" s="204"/>
      <c r="C205" s="224">
        <v>482050</v>
      </c>
      <c r="D205" s="224">
        <v>346987.5</v>
      </c>
      <c r="E205" s="224">
        <v>250862.5</v>
      </c>
      <c r="F205" s="224">
        <v>186675</v>
      </c>
      <c r="G205" s="212"/>
      <c r="I205" s="205">
        <v>410675</v>
      </c>
      <c r="J205" s="205">
        <v>295762.5</v>
      </c>
      <c r="K205" s="205">
        <v>213962.5</v>
      </c>
      <c r="L205" s="205">
        <v>159362.5</v>
      </c>
      <c r="M205" s="205"/>
      <c r="N205" s="205">
        <v>390141.25</v>
      </c>
      <c r="O205" s="196" t="b">
        <v>1</v>
      </c>
      <c r="P205" s="196" t="b">
        <v>1</v>
      </c>
      <c r="Q205" s="196" t="b">
        <v>1</v>
      </c>
      <c r="R205" s="196" t="b">
        <v>1</v>
      </c>
      <c r="S205" s="196" t="b">
        <v>1</v>
      </c>
      <c r="U205" s="224">
        <v>120512.5</v>
      </c>
      <c r="V205" s="224">
        <v>120668.75</v>
      </c>
      <c r="W205" s="224">
        <v>9050.15625</v>
      </c>
      <c r="X205" s="224">
        <v>129718.90625</v>
      </c>
    </row>
    <row r="206" spans="1:24" ht="14" x14ac:dyDescent="0.15">
      <c r="A206" s="196">
        <v>69</v>
      </c>
      <c r="B206" s="204"/>
      <c r="C206" s="224">
        <v>516025</v>
      </c>
      <c r="D206" s="224">
        <v>371412.5</v>
      </c>
      <c r="E206" s="224">
        <v>268537.5</v>
      </c>
      <c r="F206" s="224">
        <v>199837.5</v>
      </c>
      <c r="G206" s="212"/>
      <c r="I206" s="205">
        <v>439575</v>
      </c>
      <c r="J206" s="205">
        <v>316537.5</v>
      </c>
      <c r="K206" s="205">
        <v>229012.5</v>
      </c>
      <c r="L206" s="205">
        <v>170550</v>
      </c>
      <c r="M206" s="205"/>
      <c r="N206" s="205">
        <v>417596.25</v>
      </c>
      <c r="O206" s="196" t="b">
        <v>1</v>
      </c>
      <c r="P206" s="196" t="b">
        <v>1</v>
      </c>
      <c r="Q206" s="196" t="b">
        <v>1</v>
      </c>
      <c r="R206" s="196" t="b">
        <v>1</v>
      </c>
      <c r="S206" s="196" t="b">
        <v>1</v>
      </c>
      <c r="U206" s="224">
        <v>129006.25</v>
      </c>
      <c r="V206" s="224">
        <v>129162.5</v>
      </c>
      <c r="W206" s="224">
        <v>9687.1875</v>
      </c>
      <c r="X206" s="224">
        <v>138849.6875</v>
      </c>
    </row>
    <row r="207" spans="1:24" ht="14" x14ac:dyDescent="0.15">
      <c r="A207" s="196">
        <v>70</v>
      </c>
      <c r="B207" s="204"/>
      <c r="C207" s="224">
        <v>549900</v>
      </c>
      <c r="D207" s="224">
        <v>395837.5</v>
      </c>
      <c r="E207" s="224">
        <v>286125</v>
      </c>
      <c r="F207" s="224">
        <v>212912.5</v>
      </c>
      <c r="G207" s="212"/>
      <c r="I207" s="205">
        <v>468387.5</v>
      </c>
      <c r="J207" s="205">
        <v>337312.5</v>
      </c>
      <c r="K207" s="205">
        <v>243975</v>
      </c>
      <c r="L207" s="205">
        <v>181687.5</v>
      </c>
      <c r="M207" s="205"/>
      <c r="N207" s="205">
        <v>444968.125</v>
      </c>
      <c r="O207" s="196" t="b">
        <v>1</v>
      </c>
      <c r="P207" s="196" t="b">
        <v>1</v>
      </c>
      <c r="Q207" s="196" t="b">
        <v>1</v>
      </c>
      <c r="R207" s="196" t="b">
        <v>1</v>
      </c>
      <c r="S207" s="196" t="b">
        <v>1</v>
      </c>
      <c r="U207" s="224">
        <v>137475</v>
      </c>
      <c r="V207" s="224">
        <v>137631.25</v>
      </c>
      <c r="W207" s="224">
        <v>10322.34375</v>
      </c>
      <c r="X207" s="224">
        <v>147953.59375</v>
      </c>
    </row>
    <row r="208" spans="1:24" ht="14" x14ac:dyDescent="0.15">
      <c r="A208" s="196">
        <v>71</v>
      </c>
      <c r="B208" s="204"/>
      <c r="C208" s="224">
        <v>583800</v>
      </c>
      <c r="D208" s="224">
        <v>420175</v>
      </c>
      <c r="E208" s="224">
        <v>303725</v>
      </c>
      <c r="F208" s="224">
        <v>226025</v>
      </c>
      <c r="G208" s="212"/>
      <c r="I208" s="205">
        <v>497237.5</v>
      </c>
      <c r="J208" s="205">
        <v>358025</v>
      </c>
      <c r="K208" s="205">
        <v>258962.5</v>
      </c>
      <c r="L208" s="205">
        <v>192837.5</v>
      </c>
      <c r="M208" s="205"/>
      <c r="N208" s="205">
        <v>472375.625</v>
      </c>
      <c r="O208" s="196" t="b">
        <v>1</v>
      </c>
      <c r="P208" s="196" t="b">
        <v>1</v>
      </c>
      <c r="Q208" s="196" t="b">
        <v>1</v>
      </c>
      <c r="R208" s="196" t="b">
        <v>1</v>
      </c>
      <c r="S208" s="196" t="b">
        <v>1</v>
      </c>
      <c r="U208" s="224">
        <v>145950</v>
      </c>
      <c r="V208" s="224">
        <v>146106.25</v>
      </c>
      <c r="W208" s="224">
        <v>10957.96875</v>
      </c>
      <c r="X208" s="224">
        <v>157064.21875</v>
      </c>
    </row>
    <row r="209" spans="1:24" ht="14" x14ac:dyDescent="0.15">
      <c r="A209" s="196">
        <v>72</v>
      </c>
      <c r="B209" s="204"/>
      <c r="C209" s="224">
        <v>617675</v>
      </c>
      <c r="D209" s="224">
        <v>444587.5</v>
      </c>
      <c r="E209" s="224">
        <v>321337.5</v>
      </c>
      <c r="F209" s="224">
        <v>239112.5</v>
      </c>
      <c r="G209" s="212"/>
      <c r="I209" s="205">
        <v>526062.5</v>
      </c>
      <c r="J209" s="205">
        <v>378800</v>
      </c>
      <c r="K209" s="205">
        <v>273925</v>
      </c>
      <c r="L209" s="205">
        <v>203975</v>
      </c>
      <c r="M209" s="205"/>
      <c r="N209" s="205">
        <v>499759.375</v>
      </c>
      <c r="O209" s="196" t="b">
        <v>1</v>
      </c>
      <c r="P209" s="196" t="b">
        <v>1</v>
      </c>
      <c r="Q209" s="196" t="b">
        <v>1</v>
      </c>
      <c r="R209" s="196" t="b">
        <v>1</v>
      </c>
      <c r="S209" s="196" t="b">
        <v>1</v>
      </c>
      <c r="U209" s="224">
        <v>154418.75</v>
      </c>
      <c r="V209" s="224">
        <v>154575</v>
      </c>
      <c r="W209" s="224">
        <v>11593.125</v>
      </c>
      <c r="X209" s="224">
        <v>166168.125</v>
      </c>
    </row>
    <row r="210" spans="1:24" ht="14" x14ac:dyDescent="0.15">
      <c r="A210" s="196">
        <v>73</v>
      </c>
      <c r="B210" s="204"/>
      <c r="C210" s="224">
        <v>657862.5</v>
      </c>
      <c r="D210" s="224">
        <v>473500</v>
      </c>
      <c r="E210" s="224">
        <v>342175</v>
      </c>
      <c r="F210" s="224">
        <v>254650</v>
      </c>
      <c r="G210" s="212"/>
      <c r="I210" s="205">
        <v>560262.5</v>
      </c>
      <c r="J210" s="205">
        <v>403400</v>
      </c>
      <c r="K210" s="205">
        <v>291662.5</v>
      </c>
      <c r="L210" s="205">
        <v>217187.5</v>
      </c>
      <c r="M210" s="205"/>
      <c r="N210" s="205">
        <v>532249.375</v>
      </c>
      <c r="O210" s="196" t="b">
        <v>1</v>
      </c>
      <c r="P210" s="196" t="b">
        <v>1</v>
      </c>
      <c r="Q210" s="196" t="b">
        <v>1</v>
      </c>
      <c r="R210" s="196" t="b">
        <v>1</v>
      </c>
      <c r="S210" s="196" t="b">
        <v>1</v>
      </c>
      <c r="U210" s="224">
        <v>164465.625</v>
      </c>
      <c r="V210" s="224">
        <v>164621.875</v>
      </c>
      <c r="W210" s="224">
        <v>12346.640625</v>
      </c>
      <c r="X210" s="224">
        <v>176968.515625</v>
      </c>
    </row>
    <row r="211" spans="1:24" ht="14" x14ac:dyDescent="0.15">
      <c r="A211" s="196">
        <v>74</v>
      </c>
      <c r="B211" s="204"/>
      <c r="C211" s="224">
        <v>698025</v>
      </c>
      <c r="D211" s="224">
        <v>502362.5</v>
      </c>
      <c r="E211" s="224">
        <v>363050</v>
      </c>
      <c r="F211" s="224">
        <v>270150</v>
      </c>
      <c r="G211" s="212"/>
      <c r="I211" s="205">
        <v>594437.5</v>
      </c>
      <c r="J211" s="205">
        <v>427962.5</v>
      </c>
      <c r="K211" s="205">
        <v>309425</v>
      </c>
      <c r="L211" s="205">
        <v>230387.5</v>
      </c>
      <c r="M211" s="205"/>
      <c r="N211" s="205">
        <v>564715.625</v>
      </c>
      <c r="O211" s="196" t="b">
        <v>1</v>
      </c>
      <c r="P211" s="196" t="b">
        <v>1</v>
      </c>
      <c r="Q211" s="196" t="b">
        <v>1</v>
      </c>
      <c r="R211" s="196" t="b">
        <v>1</v>
      </c>
      <c r="S211" s="196" t="b">
        <v>1</v>
      </c>
      <c r="U211" s="224">
        <v>174506.25</v>
      </c>
      <c r="V211" s="224">
        <v>174662.5</v>
      </c>
      <c r="W211" s="224">
        <v>13099.6875</v>
      </c>
      <c r="X211" s="224">
        <v>187762.1875</v>
      </c>
    </row>
    <row r="212" spans="1:24" ht="14" x14ac:dyDescent="0.15">
      <c r="A212" s="196">
        <v>75</v>
      </c>
      <c r="B212" s="204"/>
      <c r="C212" s="224">
        <v>738212.5</v>
      </c>
      <c r="D212" s="224">
        <v>531275</v>
      </c>
      <c r="E212" s="224">
        <v>383925</v>
      </c>
      <c r="F212" s="224">
        <v>285687.5</v>
      </c>
      <c r="G212" s="212"/>
      <c r="I212" s="205">
        <v>628612.5</v>
      </c>
      <c r="J212" s="205">
        <v>452562.5</v>
      </c>
      <c r="K212" s="205">
        <v>327187.5</v>
      </c>
      <c r="L212" s="205">
        <v>243600</v>
      </c>
      <c r="M212" s="205"/>
      <c r="N212" s="205">
        <v>597181.875</v>
      </c>
      <c r="O212" s="196" t="b">
        <v>1</v>
      </c>
      <c r="P212" s="196" t="b">
        <v>1</v>
      </c>
      <c r="Q212" s="196" t="b">
        <v>1</v>
      </c>
      <c r="R212" s="196" t="b">
        <v>1</v>
      </c>
      <c r="S212" s="196" t="b">
        <v>1</v>
      </c>
      <c r="U212" s="224">
        <v>184553.125</v>
      </c>
      <c r="V212" s="224">
        <v>184709.375</v>
      </c>
      <c r="W212" s="224">
        <v>13853.203125</v>
      </c>
      <c r="X212" s="224">
        <v>198562.578125</v>
      </c>
    </row>
    <row r="213" spans="1:24" ht="14" x14ac:dyDescent="0.15">
      <c r="A213" s="196">
        <v>76</v>
      </c>
      <c r="B213" s="204"/>
      <c r="C213" s="224">
        <v>778387.5</v>
      </c>
      <c r="D213" s="224">
        <v>560200</v>
      </c>
      <c r="E213" s="224">
        <v>404837.5</v>
      </c>
      <c r="F213" s="224">
        <v>301250</v>
      </c>
      <c r="G213" s="212"/>
      <c r="I213" s="205">
        <v>662800</v>
      </c>
      <c r="J213" s="205">
        <v>477175</v>
      </c>
      <c r="K213" s="205">
        <v>344975</v>
      </c>
      <c r="L213" s="205">
        <v>256837.5</v>
      </c>
      <c r="M213" s="205"/>
      <c r="N213" s="205">
        <v>629660</v>
      </c>
      <c r="O213" s="196" t="b">
        <v>1</v>
      </c>
      <c r="P213" s="196" t="b">
        <v>1</v>
      </c>
      <c r="Q213" s="196" t="b">
        <v>1</v>
      </c>
      <c r="R213" s="196" t="b">
        <v>1</v>
      </c>
      <c r="S213" s="196" t="b">
        <v>1</v>
      </c>
      <c r="U213" s="224">
        <v>194596.875</v>
      </c>
      <c r="V213" s="224">
        <v>194753.125</v>
      </c>
      <c r="W213" s="224">
        <v>14606.484375</v>
      </c>
      <c r="X213" s="224">
        <v>209359.609375</v>
      </c>
    </row>
    <row r="214" spans="1:24" ht="14" x14ac:dyDescent="0.15">
      <c r="A214" s="196">
        <v>77</v>
      </c>
      <c r="B214" s="204"/>
      <c r="C214" s="224">
        <v>818600</v>
      </c>
      <c r="D214" s="224">
        <v>589100</v>
      </c>
      <c r="E214" s="224">
        <v>425687.5</v>
      </c>
      <c r="F214" s="224">
        <v>316737.5</v>
      </c>
      <c r="G214" s="212"/>
      <c r="I214" s="205">
        <v>697012.5</v>
      </c>
      <c r="J214" s="205">
        <v>501762.5</v>
      </c>
      <c r="K214" s="205">
        <v>362725</v>
      </c>
      <c r="L214" s="205">
        <v>270025</v>
      </c>
      <c r="M214" s="205"/>
      <c r="N214" s="205">
        <v>662161.875</v>
      </c>
      <c r="O214" s="196" t="b">
        <v>1</v>
      </c>
      <c r="P214" s="196" t="b">
        <v>1</v>
      </c>
      <c r="Q214" s="196" t="b">
        <v>1</v>
      </c>
      <c r="R214" s="196" t="b">
        <v>1</v>
      </c>
      <c r="S214" s="196" t="b">
        <v>1</v>
      </c>
      <c r="U214" s="224">
        <v>204650</v>
      </c>
      <c r="V214" s="224">
        <v>204806.25</v>
      </c>
      <c r="W214" s="224">
        <v>15360.46875</v>
      </c>
      <c r="X214" s="224">
        <v>220166.71875</v>
      </c>
    </row>
    <row r="215" spans="1:24" ht="14" x14ac:dyDescent="0.15">
      <c r="A215" s="196">
        <v>78</v>
      </c>
      <c r="B215" s="204"/>
      <c r="C215" s="224">
        <v>859612.5</v>
      </c>
      <c r="D215" s="224">
        <v>618612.5</v>
      </c>
      <c r="E215" s="224">
        <v>447062.5</v>
      </c>
      <c r="F215" s="224">
        <v>332625</v>
      </c>
      <c r="G215" s="212"/>
      <c r="I215" s="205">
        <v>731912.5</v>
      </c>
      <c r="J215" s="205">
        <v>526862.5</v>
      </c>
      <c r="K215" s="205">
        <v>380900</v>
      </c>
      <c r="L215" s="205">
        <v>283537.5</v>
      </c>
      <c r="M215" s="205"/>
      <c r="N215" s="205">
        <v>695316.875</v>
      </c>
      <c r="O215" s="196" t="b">
        <v>1</v>
      </c>
      <c r="P215" s="196" t="b">
        <v>1</v>
      </c>
      <c r="Q215" s="196" t="b">
        <v>1</v>
      </c>
      <c r="R215" s="196" t="b">
        <v>1</v>
      </c>
      <c r="S215" s="196" t="b">
        <v>1</v>
      </c>
      <c r="U215" s="224">
        <v>214903.125</v>
      </c>
      <c r="V215" s="224">
        <v>215059.375</v>
      </c>
      <c r="W215" s="224">
        <v>16129.453125</v>
      </c>
      <c r="X215" s="224">
        <v>231188.828125</v>
      </c>
    </row>
    <row r="216" spans="1:24" ht="14" x14ac:dyDescent="0.15">
      <c r="A216" s="196">
        <v>79</v>
      </c>
      <c r="B216" s="204"/>
      <c r="C216" s="224">
        <v>900800</v>
      </c>
      <c r="D216" s="224">
        <v>648237.5</v>
      </c>
      <c r="E216" s="224">
        <v>468450</v>
      </c>
      <c r="F216" s="224">
        <v>348550</v>
      </c>
      <c r="G216" s="212"/>
      <c r="I216" s="205">
        <v>766950</v>
      </c>
      <c r="J216" s="205">
        <v>552075</v>
      </c>
      <c r="K216" s="205">
        <v>399100</v>
      </c>
      <c r="L216" s="205">
        <v>297087.5</v>
      </c>
      <c r="M216" s="205"/>
      <c r="N216" s="205">
        <v>728602.5</v>
      </c>
      <c r="O216" s="196" t="b">
        <v>1</v>
      </c>
      <c r="P216" s="196" t="b">
        <v>1</v>
      </c>
      <c r="Q216" s="196" t="b">
        <v>1</v>
      </c>
      <c r="R216" s="196" t="b">
        <v>1</v>
      </c>
      <c r="S216" s="196" t="b">
        <v>1</v>
      </c>
      <c r="U216" s="224">
        <v>225200</v>
      </c>
      <c r="V216" s="224">
        <v>225356.25</v>
      </c>
      <c r="W216" s="224">
        <v>16901.71875</v>
      </c>
      <c r="X216" s="224">
        <v>242257.96875</v>
      </c>
    </row>
    <row r="217" spans="1:24" ht="14" x14ac:dyDescent="0.15">
      <c r="A217" s="196">
        <v>80</v>
      </c>
      <c r="B217" s="204"/>
      <c r="C217" s="224">
        <v>942112.5</v>
      </c>
      <c r="D217" s="224">
        <v>677975</v>
      </c>
      <c r="E217" s="224">
        <v>489912.5</v>
      </c>
      <c r="F217" s="224">
        <v>364512.5</v>
      </c>
      <c r="G217" s="212"/>
      <c r="I217" s="205">
        <v>802100</v>
      </c>
      <c r="J217" s="205">
        <v>577362.5</v>
      </c>
      <c r="K217" s="205">
        <v>417362.5</v>
      </c>
      <c r="L217" s="205">
        <v>310675</v>
      </c>
      <c r="M217" s="205"/>
      <c r="N217" s="205">
        <v>761995</v>
      </c>
      <c r="O217" s="196" t="b">
        <v>1</v>
      </c>
      <c r="P217" s="196" t="b">
        <v>1</v>
      </c>
      <c r="Q217" s="196" t="b">
        <v>1</v>
      </c>
      <c r="R217" s="196" t="b">
        <v>1</v>
      </c>
      <c r="S217" s="196" t="b">
        <v>1</v>
      </c>
      <c r="U217" s="224">
        <v>235528.125</v>
      </c>
      <c r="V217" s="224">
        <v>235684.375</v>
      </c>
      <c r="W217" s="224">
        <v>17676.328125</v>
      </c>
      <c r="X217" s="224">
        <v>253360.703125</v>
      </c>
    </row>
    <row r="218" spans="1:24" ht="14" x14ac:dyDescent="0.15">
      <c r="A218" s="196">
        <v>81</v>
      </c>
      <c r="B218" s="204"/>
      <c r="C218" s="224">
        <v>983037.5</v>
      </c>
      <c r="D218" s="224">
        <v>707425</v>
      </c>
      <c r="E218" s="224">
        <v>511162.5</v>
      </c>
      <c r="F218" s="224">
        <v>380325</v>
      </c>
      <c r="G218" s="212"/>
      <c r="I218" s="205">
        <v>836925</v>
      </c>
      <c r="J218" s="205">
        <v>602425</v>
      </c>
      <c r="K218" s="205">
        <v>435450</v>
      </c>
      <c r="L218" s="205">
        <v>324125</v>
      </c>
      <c r="M218" s="205"/>
      <c r="N218" s="205">
        <v>795078.75</v>
      </c>
      <c r="O218" s="196" t="b">
        <v>1</v>
      </c>
      <c r="P218" s="196" t="b">
        <v>1</v>
      </c>
      <c r="Q218" s="196" t="b">
        <v>1</v>
      </c>
      <c r="R218" s="196" t="b">
        <v>1</v>
      </c>
      <c r="S218" s="196" t="b">
        <v>1</v>
      </c>
      <c r="U218" s="224">
        <v>245759.375</v>
      </c>
      <c r="V218" s="224">
        <v>245915.625</v>
      </c>
      <c r="W218" s="224">
        <v>18443.671875</v>
      </c>
      <c r="X218" s="224">
        <v>264359.296875</v>
      </c>
    </row>
    <row r="219" spans="1:24" ht="14" x14ac:dyDescent="0.15">
      <c r="A219" s="196">
        <v>82</v>
      </c>
      <c r="B219" s="204"/>
      <c r="C219" s="224">
        <v>1024312.5</v>
      </c>
      <c r="D219" s="224">
        <v>737137.5</v>
      </c>
      <c r="E219" s="224">
        <v>532600</v>
      </c>
      <c r="F219" s="224">
        <v>396275</v>
      </c>
      <c r="G219" s="212"/>
      <c r="I219" s="205">
        <v>872037.5</v>
      </c>
      <c r="J219" s="205">
        <v>627700</v>
      </c>
      <c r="K219" s="205">
        <v>453675</v>
      </c>
      <c r="L219" s="205">
        <v>337687.5</v>
      </c>
      <c r="M219" s="205"/>
      <c r="N219" s="205">
        <v>828435.625</v>
      </c>
      <c r="O219" s="196" t="b">
        <v>1</v>
      </c>
      <c r="P219" s="196" t="b">
        <v>1</v>
      </c>
      <c r="Q219" s="196" t="b">
        <v>1</v>
      </c>
      <c r="R219" s="196" t="b">
        <v>1</v>
      </c>
      <c r="S219" s="196" t="b">
        <v>1</v>
      </c>
      <c r="U219" s="224">
        <v>256078.125</v>
      </c>
      <c r="V219" s="224">
        <v>256234.375</v>
      </c>
      <c r="W219" s="224">
        <v>19217.578125</v>
      </c>
      <c r="X219" s="224">
        <v>275451.953125</v>
      </c>
    </row>
    <row r="220" spans="1:24" ht="14" x14ac:dyDescent="0.15">
      <c r="A220" s="196">
        <v>83</v>
      </c>
      <c r="B220" s="204"/>
      <c r="C220" s="224">
        <v>1065525</v>
      </c>
      <c r="D220" s="224">
        <v>766762.5</v>
      </c>
      <c r="E220" s="224">
        <v>554025</v>
      </c>
      <c r="F220" s="224">
        <v>412225</v>
      </c>
      <c r="G220" s="212"/>
      <c r="I220" s="205">
        <v>907112.5</v>
      </c>
      <c r="J220" s="205">
        <v>652912.5</v>
      </c>
      <c r="K220" s="205">
        <v>471912.5</v>
      </c>
      <c r="L220" s="205">
        <v>351262.5</v>
      </c>
      <c r="M220" s="205"/>
      <c r="N220" s="205">
        <v>861756.875</v>
      </c>
      <c r="O220" s="196" t="b">
        <v>1</v>
      </c>
      <c r="P220" s="196" t="b">
        <v>1</v>
      </c>
      <c r="Q220" s="196" t="b">
        <v>1</v>
      </c>
      <c r="R220" s="196" t="b">
        <v>1</v>
      </c>
      <c r="S220" s="196" t="b">
        <v>1</v>
      </c>
      <c r="U220" s="224">
        <v>266381.25</v>
      </c>
      <c r="V220" s="224">
        <v>266537.5</v>
      </c>
      <c r="W220" s="224">
        <v>19990.3125</v>
      </c>
      <c r="X220" s="224">
        <v>286527.8125</v>
      </c>
    </row>
    <row r="221" spans="1:24" ht="14" x14ac:dyDescent="0.15">
      <c r="A221" s="196">
        <v>84</v>
      </c>
      <c r="B221" s="204" t="s">
        <v>24</v>
      </c>
      <c r="C221" s="224">
        <v>1106462.5</v>
      </c>
      <c r="D221" s="224">
        <v>796237.5</v>
      </c>
      <c r="E221" s="224">
        <v>575312.5</v>
      </c>
      <c r="F221" s="224">
        <v>428050</v>
      </c>
      <c r="G221" s="212"/>
      <c r="I221" s="205">
        <v>941937.5</v>
      </c>
      <c r="J221" s="205">
        <v>677987.5</v>
      </c>
      <c r="K221" s="205">
        <v>490025</v>
      </c>
      <c r="L221" s="205">
        <v>364725</v>
      </c>
      <c r="M221" s="205"/>
      <c r="N221" s="205">
        <v>894840.625</v>
      </c>
      <c r="O221" s="196" t="b">
        <v>1</v>
      </c>
      <c r="P221" s="196" t="b">
        <v>1</v>
      </c>
      <c r="Q221" s="196" t="b">
        <v>1</v>
      </c>
      <c r="R221" s="196" t="b">
        <v>1</v>
      </c>
      <c r="S221" s="196" t="b">
        <v>1</v>
      </c>
      <c r="U221" s="224">
        <v>276615.625</v>
      </c>
      <c r="V221" s="224">
        <v>276771.875</v>
      </c>
      <c r="W221" s="224">
        <v>20757.890625</v>
      </c>
      <c r="X221" s="224">
        <v>297529.765625</v>
      </c>
    </row>
    <row r="222" spans="1:24" ht="14" x14ac:dyDescent="0.15">
      <c r="A222" s="196">
        <v>1</v>
      </c>
      <c r="B222" s="204" t="s">
        <v>25</v>
      </c>
      <c r="C222" s="224">
        <v>33500</v>
      </c>
      <c r="D222" s="224">
        <v>24087.5</v>
      </c>
      <c r="E222" s="224">
        <v>17425</v>
      </c>
      <c r="F222" s="224">
        <v>12962.5</v>
      </c>
      <c r="G222" s="212"/>
      <c r="I222" s="205">
        <v>28500</v>
      </c>
      <c r="J222" s="205">
        <v>20487.5</v>
      </c>
      <c r="K222" s="205">
        <v>14837.5</v>
      </c>
      <c r="L222" s="205">
        <v>11025</v>
      </c>
      <c r="M222" s="205"/>
      <c r="N222" s="205">
        <v>27075</v>
      </c>
      <c r="O222" s="196" t="b">
        <v>1</v>
      </c>
      <c r="P222" s="196" t="b">
        <v>1</v>
      </c>
      <c r="Q222" s="196" t="b">
        <v>1</v>
      </c>
      <c r="R222" s="196" t="b">
        <v>1</v>
      </c>
      <c r="S222" s="196" t="b">
        <v>1</v>
      </c>
      <c r="U222" s="224">
        <v>8375</v>
      </c>
      <c r="V222" s="224">
        <v>8375</v>
      </c>
      <c r="W222" s="224">
        <v>628.125</v>
      </c>
      <c r="X222" s="224">
        <v>9003.125</v>
      </c>
    </row>
    <row r="223" spans="1:24" ht="14" x14ac:dyDescent="0.15">
      <c r="A223" s="196">
        <v>2</v>
      </c>
      <c r="B223" s="204" t="s">
        <v>26</v>
      </c>
      <c r="C223" s="224">
        <v>52850</v>
      </c>
      <c r="D223" s="224">
        <v>37987.5</v>
      </c>
      <c r="E223" s="224">
        <v>27475</v>
      </c>
      <c r="F223" s="224">
        <v>20425</v>
      </c>
      <c r="G223" s="212"/>
      <c r="I223" s="205">
        <v>44962.5</v>
      </c>
      <c r="J223" s="205">
        <v>32325</v>
      </c>
      <c r="K223" s="205">
        <v>23375</v>
      </c>
      <c r="L223" s="205">
        <v>17387.5</v>
      </c>
      <c r="M223" s="205"/>
      <c r="N223" s="205">
        <v>42714.375</v>
      </c>
      <c r="O223" s="196" t="b">
        <v>1</v>
      </c>
      <c r="P223" s="196" t="b">
        <v>1</v>
      </c>
      <c r="Q223" s="196" t="b">
        <v>1</v>
      </c>
      <c r="R223" s="196" t="b">
        <v>1</v>
      </c>
      <c r="S223" s="196" t="b">
        <v>1</v>
      </c>
      <c r="U223" s="224">
        <v>13212.5</v>
      </c>
      <c r="V223" s="224">
        <v>13212.5</v>
      </c>
      <c r="W223" s="224">
        <v>990.9375</v>
      </c>
      <c r="X223" s="224">
        <v>14203.4375</v>
      </c>
    </row>
    <row r="224" spans="1:24" ht="14" x14ac:dyDescent="0.15">
      <c r="A224" s="196">
        <v>3</v>
      </c>
      <c r="B224" s="204" t="s">
        <v>27</v>
      </c>
      <c r="C224" s="224">
        <v>77012.5</v>
      </c>
      <c r="D224" s="224">
        <v>55425</v>
      </c>
      <c r="E224" s="224">
        <v>40025</v>
      </c>
      <c r="F224" s="224">
        <v>29787.5</v>
      </c>
      <c r="G224" s="212"/>
      <c r="I224" s="205">
        <v>65525</v>
      </c>
      <c r="J224" s="205">
        <v>47150</v>
      </c>
      <c r="K224" s="205">
        <v>34050</v>
      </c>
      <c r="L224" s="205">
        <v>25350</v>
      </c>
      <c r="M224" s="205"/>
      <c r="N224" s="205">
        <v>62248.75</v>
      </c>
      <c r="O224" s="196" t="b">
        <v>1</v>
      </c>
      <c r="P224" s="196" t="b">
        <v>1</v>
      </c>
      <c r="Q224" s="196" t="b">
        <v>1</v>
      </c>
      <c r="R224" s="196" t="b">
        <v>1</v>
      </c>
      <c r="S224" s="196" t="b">
        <v>1</v>
      </c>
      <c r="U224" s="224">
        <v>19253.125</v>
      </c>
      <c r="V224" s="224">
        <v>19253.125</v>
      </c>
      <c r="W224" s="224">
        <v>1443.984375</v>
      </c>
      <c r="X224" s="224">
        <v>20697.109375</v>
      </c>
    </row>
    <row r="225" spans="1:18" x14ac:dyDescent="0.15">
      <c r="C225" s="242"/>
      <c r="D225" s="242"/>
      <c r="E225" s="242"/>
      <c r="F225" s="242"/>
      <c r="G225" s="242"/>
      <c r="N225" s="205"/>
    </row>
    <row r="226" spans="1:18" ht="18" x14ac:dyDescent="0.2">
      <c r="A226" s="272" t="s">
        <v>30</v>
      </c>
      <c r="B226" s="272"/>
      <c r="C226" s="272"/>
      <c r="D226" s="272"/>
      <c r="E226" s="272"/>
      <c r="F226" s="272"/>
      <c r="G226" s="272"/>
      <c r="N226" s="205"/>
    </row>
    <row r="227" spans="1:18" x14ac:dyDescent="0.15">
      <c r="A227" s="271" t="s">
        <v>17</v>
      </c>
      <c r="B227" s="271"/>
      <c r="C227" s="271"/>
      <c r="D227" s="271"/>
      <c r="E227" s="271"/>
      <c r="F227" s="271"/>
      <c r="G227" s="271"/>
      <c r="N227" s="205"/>
    </row>
    <row r="228" spans="1:18" x14ac:dyDescent="0.15">
      <c r="A228" s="196" t="s">
        <v>0</v>
      </c>
      <c r="B228" s="199" t="s">
        <v>0</v>
      </c>
      <c r="C228" s="200">
        <v>1000</v>
      </c>
      <c r="D228" s="200">
        <v>2000</v>
      </c>
      <c r="E228" s="241">
        <v>5000</v>
      </c>
      <c r="F228" s="241"/>
      <c r="G228" s="241"/>
      <c r="N228" s="205"/>
    </row>
    <row r="229" spans="1:18" x14ac:dyDescent="0.15">
      <c r="A229" s="196">
        <v>18</v>
      </c>
      <c r="B229" s="204"/>
      <c r="C229" s="226">
        <v>6846.15625</v>
      </c>
      <c r="D229" s="227">
        <v>4961.4687499999991</v>
      </c>
      <c r="E229" s="226">
        <v>3572.8125</v>
      </c>
      <c r="F229" s="226">
        <v>2681.34375</v>
      </c>
      <c r="G229" s="226">
        <v>0</v>
      </c>
      <c r="N229" s="205"/>
      <c r="O229" s="196" t="b">
        <v>0</v>
      </c>
      <c r="P229" s="196" t="b">
        <v>0</v>
      </c>
      <c r="Q229" s="196" t="b">
        <v>0</v>
      </c>
      <c r="R229" s="196" t="b">
        <v>0</v>
      </c>
    </row>
    <row r="230" spans="1:18" x14ac:dyDescent="0.15">
      <c r="A230" s="196">
        <v>19</v>
      </c>
      <c r="B230" s="204"/>
      <c r="C230" s="226">
        <v>7100.53125</v>
      </c>
      <c r="D230" s="227">
        <v>5144.15625</v>
      </c>
      <c r="E230" s="226">
        <v>3702.3125000000005</v>
      </c>
      <c r="F230" s="226">
        <v>2779.6250000000005</v>
      </c>
      <c r="G230" s="226">
        <v>0</v>
      </c>
      <c r="N230" s="205"/>
      <c r="O230" s="196" t="b">
        <v>0</v>
      </c>
      <c r="P230" s="196" t="b">
        <v>0</v>
      </c>
      <c r="Q230" s="196" t="b">
        <v>0</v>
      </c>
      <c r="R230" s="196" t="b">
        <v>0</v>
      </c>
    </row>
    <row r="231" spans="1:18" x14ac:dyDescent="0.15">
      <c r="A231" s="196">
        <v>20</v>
      </c>
      <c r="B231" s="204"/>
      <c r="C231" s="226">
        <v>7378.03125</v>
      </c>
      <c r="D231" s="227">
        <v>5343.0312499999991</v>
      </c>
      <c r="E231" s="226">
        <v>3842.21875</v>
      </c>
      <c r="F231" s="226">
        <v>2883.6875000000005</v>
      </c>
      <c r="G231" s="226">
        <v>0</v>
      </c>
      <c r="N231" s="205"/>
      <c r="O231" s="196" t="b">
        <v>0</v>
      </c>
      <c r="P231" s="196" t="b">
        <v>0</v>
      </c>
      <c r="Q231" s="196" t="b">
        <v>0</v>
      </c>
      <c r="R231" s="196" t="b">
        <v>0</v>
      </c>
    </row>
    <row r="232" spans="1:18" x14ac:dyDescent="0.15">
      <c r="A232" s="196">
        <v>21</v>
      </c>
      <c r="B232" s="204"/>
      <c r="C232" s="226">
        <v>7656.6874999999991</v>
      </c>
      <c r="D232" s="227">
        <v>5546.53125</v>
      </c>
      <c r="E232" s="226">
        <v>3987.90625</v>
      </c>
      <c r="F232" s="226">
        <v>2990.0625</v>
      </c>
      <c r="G232" s="226">
        <v>0</v>
      </c>
      <c r="N232" s="205"/>
      <c r="O232" s="196" t="b">
        <v>0</v>
      </c>
      <c r="P232" s="196" t="b">
        <v>0</v>
      </c>
      <c r="Q232" s="196" t="b">
        <v>0</v>
      </c>
      <c r="R232" s="196" t="b">
        <v>0</v>
      </c>
    </row>
    <row r="233" spans="1:18" x14ac:dyDescent="0.15">
      <c r="A233" s="196">
        <v>22</v>
      </c>
      <c r="B233" s="204"/>
      <c r="C233" s="226">
        <v>7916.8437499999991</v>
      </c>
      <c r="D233" s="227">
        <v>5731.5312499999991</v>
      </c>
      <c r="E233" s="226">
        <v>4118.5625</v>
      </c>
      <c r="F233" s="226">
        <v>3088.3437500000005</v>
      </c>
      <c r="G233" s="226">
        <v>0</v>
      </c>
      <c r="N233" s="205"/>
      <c r="O233" s="196" t="b">
        <v>0</v>
      </c>
      <c r="P233" s="196" t="b">
        <v>0</v>
      </c>
      <c r="Q233" s="196" t="b">
        <v>0</v>
      </c>
      <c r="R233" s="196" t="b">
        <v>0</v>
      </c>
    </row>
    <row r="234" spans="1:18" x14ac:dyDescent="0.15">
      <c r="A234" s="196">
        <v>23</v>
      </c>
      <c r="B234" s="204"/>
      <c r="C234" s="226">
        <v>8198.96875</v>
      </c>
      <c r="D234" s="227">
        <v>5932.7187499999991</v>
      </c>
      <c r="E234" s="226">
        <v>4264.25</v>
      </c>
      <c r="F234" s="226">
        <v>3194.71875</v>
      </c>
      <c r="G234" s="226">
        <v>0</v>
      </c>
      <c r="N234" s="205"/>
      <c r="O234" s="196" t="b">
        <v>0</v>
      </c>
      <c r="P234" s="196" t="b">
        <v>0</v>
      </c>
      <c r="Q234" s="196" t="b">
        <v>0</v>
      </c>
      <c r="R234" s="196" t="b">
        <v>0</v>
      </c>
    </row>
    <row r="235" spans="1:18" x14ac:dyDescent="0.15">
      <c r="A235" s="196">
        <v>24</v>
      </c>
      <c r="B235" s="204"/>
      <c r="C235" s="226">
        <v>8468.375</v>
      </c>
      <c r="D235" s="227">
        <v>6128.125</v>
      </c>
      <c r="E235" s="226">
        <v>4404.15625</v>
      </c>
      <c r="F235" s="226">
        <v>3299.9375000000005</v>
      </c>
      <c r="G235" s="226">
        <v>0</v>
      </c>
      <c r="N235" s="205"/>
      <c r="O235" s="196" t="b">
        <v>0</v>
      </c>
      <c r="P235" s="196" t="b">
        <v>0</v>
      </c>
      <c r="Q235" s="196" t="b">
        <v>0</v>
      </c>
      <c r="R235" s="196" t="b">
        <v>0</v>
      </c>
    </row>
    <row r="236" spans="1:18" x14ac:dyDescent="0.15">
      <c r="A236" s="196">
        <v>25</v>
      </c>
      <c r="B236" s="204"/>
      <c r="C236" s="226">
        <v>8640.65625</v>
      </c>
      <c r="D236" s="227">
        <v>6251.8437499999991</v>
      </c>
      <c r="E236" s="226">
        <v>4490.875</v>
      </c>
      <c r="F236" s="226">
        <v>3362.3750000000005</v>
      </c>
      <c r="G236" s="226">
        <v>0</v>
      </c>
      <c r="N236" s="205"/>
      <c r="O236" s="196" t="b">
        <v>0</v>
      </c>
      <c r="P236" s="196" t="b">
        <v>0</v>
      </c>
      <c r="Q236" s="196" t="b">
        <v>0</v>
      </c>
      <c r="R236" s="196" t="b">
        <v>0</v>
      </c>
    </row>
    <row r="237" spans="1:18" x14ac:dyDescent="0.15">
      <c r="A237" s="196">
        <v>26</v>
      </c>
      <c r="B237" s="204"/>
      <c r="C237" s="226">
        <v>8913.53125</v>
      </c>
      <c r="D237" s="227">
        <v>6447.25</v>
      </c>
      <c r="E237" s="226">
        <v>4633.09375</v>
      </c>
      <c r="F237" s="226">
        <v>3469.9062500000005</v>
      </c>
      <c r="G237" s="226">
        <v>0</v>
      </c>
      <c r="N237" s="205"/>
      <c r="O237" s="196" t="b">
        <v>0</v>
      </c>
      <c r="P237" s="196" t="b">
        <v>0</v>
      </c>
      <c r="Q237" s="196" t="b">
        <v>0</v>
      </c>
      <c r="R237" s="196" t="b">
        <v>0</v>
      </c>
    </row>
    <row r="238" spans="1:18" x14ac:dyDescent="0.15">
      <c r="A238" s="196">
        <v>27</v>
      </c>
      <c r="B238" s="204"/>
      <c r="C238" s="226">
        <v>9189.8750000000018</v>
      </c>
      <c r="D238" s="227">
        <v>6648.4375</v>
      </c>
      <c r="E238" s="226">
        <v>4775.3125</v>
      </c>
      <c r="F238" s="226">
        <v>3576.28125</v>
      </c>
      <c r="G238" s="226">
        <v>0</v>
      </c>
      <c r="N238" s="205"/>
      <c r="O238" s="196" t="b">
        <v>0</v>
      </c>
      <c r="P238" s="196" t="b">
        <v>0</v>
      </c>
      <c r="Q238" s="196" t="b">
        <v>0</v>
      </c>
      <c r="R238" s="196" t="b">
        <v>0</v>
      </c>
    </row>
    <row r="239" spans="1:18" x14ac:dyDescent="0.15">
      <c r="A239" s="196">
        <v>28</v>
      </c>
      <c r="B239" s="204"/>
      <c r="C239" s="226">
        <v>9458.125</v>
      </c>
      <c r="D239" s="227">
        <v>6840.375</v>
      </c>
      <c r="E239" s="226">
        <v>4911.75</v>
      </c>
      <c r="F239" s="226">
        <v>3678.0312500000005</v>
      </c>
      <c r="G239" s="226">
        <v>0</v>
      </c>
      <c r="N239" s="205"/>
      <c r="O239" s="196" t="b">
        <v>0</v>
      </c>
      <c r="P239" s="196" t="b">
        <v>0</v>
      </c>
      <c r="Q239" s="196" t="b">
        <v>0</v>
      </c>
      <c r="R239" s="196" t="b">
        <v>0</v>
      </c>
    </row>
    <row r="240" spans="1:18" x14ac:dyDescent="0.15">
      <c r="A240" s="196">
        <v>29</v>
      </c>
      <c r="B240" s="204"/>
      <c r="C240" s="226">
        <v>9815.40625</v>
      </c>
      <c r="D240" s="227">
        <v>7098.2187499999991</v>
      </c>
      <c r="E240" s="226">
        <v>5089.8124999999991</v>
      </c>
      <c r="F240" s="226">
        <v>3808.6875</v>
      </c>
      <c r="G240" s="226">
        <v>0</v>
      </c>
      <c r="N240" s="205"/>
      <c r="O240" s="196" t="b">
        <v>0</v>
      </c>
      <c r="P240" s="196" t="b">
        <v>0</v>
      </c>
      <c r="Q240" s="196" t="b">
        <v>0</v>
      </c>
      <c r="R240" s="196" t="b">
        <v>0</v>
      </c>
    </row>
    <row r="241" spans="1:18" x14ac:dyDescent="0.15">
      <c r="A241" s="196">
        <v>30</v>
      </c>
      <c r="B241" s="204"/>
      <c r="C241" s="226">
        <v>10184.25</v>
      </c>
      <c r="D241" s="227">
        <v>7361.8437499999991</v>
      </c>
      <c r="E241" s="226">
        <v>5281.75</v>
      </c>
      <c r="F241" s="226">
        <v>3954.375</v>
      </c>
      <c r="G241" s="226">
        <v>0</v>
      </c>
      <c r="N241" s="205"/>
      <c r="O241" s="196" t="b">
        <v>0</v>
      </c>
      <c r="P241" s="196" t="b">
        <v>0</v>
      </c>
      <c r="Q241" s="196" t="b">
        <v>0</v>
      </c>
      <c r="R241" s="196" t="b">
        <v>0</v>
      </c>
    </row>
    <row r="242" spans="1:18" x14ac:dyDescent="0.15">
      <c r="A242" s="196">
        <v>31</v>
      </c>
      <c r="B242" s="204"/>
      <c r="C242" s="226">
        <v>10553.093750000002</v>
      </c>
      <c r="D242" s="227">
        <v>7627.78125</v>
      </c>
      <c r="E242" s="226">
        <v>5473.6875</v>
      </c>
      <c r="F242" s="226">
        <v>4094.2812500000005</v>
      </c>
      <c r="G242" s="226">
        <v>0</v>
      </c>
      <c r="N242" s="205"/>
      <c r="O242" s="196" t="b">
        <v>0</v>
      </c>
      <c r="P242" s="196" t="b">
        <v>0</v>
      </c>
      <c r="Q242" s="196" t="b">
        <v>0</v>
      </c>
      <c r="R242" s="196" t="b">
        <v>0</v>
      </c>
    </row>
    <row r="243" spans="1:18" x14ac:dyDescent="0.15">
      <c r="A243" s="196">
        <v>32</v>
      </c>
      <c r="B243" s="204"/>
      <c r="C243" s="226">
        <v>10920.781250000002</v>
      </c>
      <c r="D243" s="227">
        <v>7891.40625</v>
      </c>
      <c r="E243" s="226">
        <v>5661</v>
      </c>
      <c r="F243" s="226">
        <v>4233.03125</v>
      </c>
      <c r="G243" s="226">
        <v>0</v>
      </c>
      <c r="N243" s="205"/>
      <c r="O243" s="196" t="b">
        <v>0</v>
      </c>
      <c r="P243" s="196" t="b">
        <v>0</v>
      </c>
      <c r="Q243" s="196" t="b">
        <v>0</v>
      </c>
      <c r="R243" s="196" t="b">
        <v>0</v>
      </c>
    </row>
    <row r="244" spans="1:18" x14ac:dyDescent="0.15">
      <c r="A244" s="196">
        <v>33</v>
      </c>
      <c r="B244" s="204"/>
      <c r="C244" s="226">
        <v>11155.5</v>
      </c>
      <c r="D244" s="227">
        <v>8059.0624999999991</v>
      </c>
      <c r="E244" s="226">
        <v>5781.25</v>
      </c>
      <c r="F244" s="226">
        <v>4322.0625</v>
      </c>
      <c r="G244" s="226">
        <v>0</v>
      </c>
      <c r="N244" s="205"/>
      <c r="O244" s="196" t="b">
        <v>0</v>
      </c>
      <c r="P244" s="196" t="b">
        <v>0</v>
      </c>
      <c r="Q244" s="196" t="b">
        <v>0</v>
      </c>
      <c r="R244" s="196" t="b">
        <v>0</v>
      </c>
    </row>
    <row r="245" spans="1:18" x14ac:dyDescent="0.15">
      <c r="A245" s="196">
        <v>34</v>
      </c>
      <c r="B245" s="204"/>
      <c r="C245" s="226">
        <v>11385.593750000002</v>
      </c>
      <c r="D245" s="227">
        <v>8225.5625</v>
      </c>
      <c r="E245" s="226">
        <v>5899.1875</v>
      </c>
      <c r="F245" s="226">
        <v>4411.09375</v>
      </c>
      <c r="G245" s="226">
        <v>0</v>
      </c>
      <c r="N245" s="205"/>
      <c r="O245" s="196" t="b">
        <v>0</v>
      </c>
      <c r="P245" s="196" t="b">
        <v>0</v>
      </c>
      <c r="Q245" s="196" t="b">
        <v>0</v>
      </c>
      <c r="R245" s="196" t="b">
        <v>0</v>
      </c>
    </row>
    <row r="246" spans="1:18" x14ac:dyDescent="0.15">
      <c r="A246" s="196">
        <v>35</v>
      </c>
      <c r="B246" s="204"/>
      <c r="C246" s="226">
        <v>11618.000000000002</v>
      </c>
      <c r="D246" s="227">
        <v>8393.21875</v>
      </c>
      <c r="E246" s="226">
        <v>6013.65625</v>
      </c>
      <c r="F246" s="226">
        <v>4498.96875</v>
      </c>
      <c r="G246" s="226">
        <v>0</v>
      </c>
      <c r="N246" s="205"/>
      <c r="O246" s="196" t="b">
        <v>0</v>
      </c>
      <c r="P246" s="196" t="b">
        <v>0</v>
      </c>
      <c r="Q246" s="196" t="b">
        <v>0</v>
      </c>
      <c r="R246" s="196" t="b">
        <v>0</v>
      </c>
    </row>
    <row r="247" spans="1:18" x14ac:dyDescent="0.15">
      <c r="A247" s="196">
        <v>36</v>
      </c>
      <c r="B247" s="204"/>
      <c r="C247" s="226">
        <v>11853.875000000002</v>
      </c>
      <c r="D247" s="227">
        <v>8564.34375</v>
      </c>
      <c r="E247" s="226">
        <v>6136.21875</v>
      </c>
      <c r="F247" s="226">
        <v>4590.3125</v>
      </c>
      <c r="G247" s="226">
        <v>0</v>
      </c>
      <c r="N247" s="205"/>
      <c r="O247" s="196" t="b">
        <v>0</v>
      </c>
      <c r="P247" s="196" t="b">
        <v>0</v>
      </c>
      <c r="Q247" s="196" t="b">
        <v>0</v>
      </c>
      <c r="R247" s="196" t="b">
        <v>0</v>
      </c>
    </row>
    <row r="248" spans="1:18" x14ac:dyDescent="0.15">
      <c r="A248" s="196">
        <v>37</v>
      </c>
      <c r="B248" s="204"/>
      <c r="C248" s="226">
        <v>12079.343750000002</v>
      </c>
      <c r="D248" s="227">
        <v>8726.21875</v>
      </c>
      <c r="E248" s="226">
        <v>6255.3124999999991</v>
      </c>
      <c r="F248" s="226">
        <v>4677.0312499999991</v>
      </c>
      <c r="G248" s="226">
        <v>0</v>
      </c>
      <c r="N248" s="205"/>
      <c r="O248" s="196" t="b">
        <v>0</v>
      </c>
      <c r="P248" s="196" t="b">
        <v>0</v>
      </c>
      <c r="Q248" s="196" t="b">
        <v>0</v>
      </c>
      <c r="R248" s="196" t="b">
        <v>0</v>
      </c>
    </row>
    <row r="249" spans="1:18" x14ac:dyDescent="0.15">
      <c r="A249" s="196">
        <v>38</v>
      </c>
      <c r="B249" s="204"/>
      <c r="C249" s="226">
        <v>12287.468750000002</v>
      </c>
      <c r="D249" s="227">
        <v>8874.21875</v>
      </c>
      <c r="E249" s="226">
        <v>6359.3749999999991</v>
      </c>
      <c r="F249" s="226">
        <v>4753.3437499999991</v>
      </c>
      <c r="G249" s="226">
        <v>0</v>
      </c>
      <c r="N249" s="205"/>
      <c r="O249" s="196" t="b">
        <v>0</v>
      </c>
      <c r="P249" s="196" t="b">
        <v>0</v>
      </c>
      <c r="Q249" s="196" t="b">
        <v>0</v>
      </c>
      <c r="R249" s="196" t="b">
        <v>0</v>
      </c>
    </row>
    <row r="250" spans="1:18" x14ac:dyDescent="0.15">
      <c r="A250" s="196">
        <v>39</v>
      </c>
      <c r="B250" s="204"/>
      <c r="C250" s="226">
        <v>12606.593750000002</v>
      </c>
      <c r="D250" s="227">
        <v>9105.46875</v>
      </c>
      <c r="E250" s="226">
        <v>6523.5625</v>
      </c>
      <c r="F250" s="226">
        <v>4877.0625</v>
      </c>
      <c r="G250" s="226">
        <v>0</v>
      </c>
      <c r="N250" s="205"/>
      <c r="O250" s="196" t="b">
        <v>0</v>
      </c>
      <c r="P250" s="196" t="b">
        <v>0</v>
      </c>
      <c r="Q250" s="196" t="b">
        <v>0</v>
      </c>
      <c r="R250" s="196" t="b">
        <v>0</v>
      </c>
    </row>
    <row r="251" spans="1:18" x14ac:dyDescent="0.15">
      <c r="A251" s="196">
        <v>40</v>
      </c>
      <c r="B251" s="204"/>
      <c r="C251" s="226">
        <v>12811.250000000002</v>
      </c>
      <c r="D251" s="227">
        <v>9252.3125000000018</v>
      </c>
      <c r="E251" s="226">
        <v>6631.09375</v>
      </c>
      <c r="F251" s="226">
        <v>4955.6875</v>
      </c>
      <c r="G251" s="226">
        <v>0</v>
      </c>
      <c r="N251" s="205"/>
      <c r="O251" s="196" t="b">
        <v>0</v>
      </c>
      <c r="P251" s="196" t="b">
        <v>0</v>
      </c>
      <c r="Q251" s="196" t="b">
        <v>0</v>
      </c>
      <c r="R251" s="196" t="b">
        <v>0</v>
      </c>
    </row>
    <row r="252" spans="1:18" x14ac:dyDescent="0.15">
      <c r="A252" s="196">
        <v>41</v>
      </c>
      <c r="B252" s="204"/>
      <c r="C252" s="226">
        <v>13011.28125</v>
      </c>
      <c r="D252" s="227">
        <v>9398.0000000000018</v>
      </c>
      <c r="E252" s="226">
        <v>6732.84375</v>
      </c>
      <c r="F252" s="226">
        <v>5030.8437499999991</v>
      </c>
      <c r="G252" s="226">
        <v>0</v>
      </c>
      <c r="N252" s="205"/>
      <c r="O252" s="196" t="b">
        <v>0</v>
      </c>
      <c r="P252" s="196" t="b">
        <v>0</v>
      </c>
      <c r="Q252" s="196" t="b">
        <v>0</v>
      </c>
      <c r="R252" s="196" t="b">
        <v>0</v>
      </c>
    </row>
    <row r="253" spans="1:18" x14ac:dyDescent="0.15">
      <c r="A253" s="196">
        <v>42</v>
      </c>
      <c r="B253" s="204"/>
      <c r="C253" s="226">
        <v>13217.093750000002</v>
      </c>
      <c r="D253" s="227">
        <v>9544.84375</v>
      </c>
      <c r="E253" s="226">
        <v>6834.5937499999991</v>
      </c>
      <c r="F253" s="226">
        <v>5108.3125</v>
      </c>
      <c r="G253" s="226">
        <v>0</v>
      </c>
      <c r="N253" s="205"/>
      <c r="O253" s="196" t="b">
        <v>0</v>
      </c>
      <c r="P253" s="196" t="b">
        <v>0</v>
      </c>
      <c r="Q253" s="196" t="b">
        <v>0</v>
      </c>
      <c r="R253" s="196" t="b">
        <v>0</v>
      </c>
    </row>
    <row r="254" spans="1:18" x14ac:dyDescent="0.15">
      <c r="A254" s="196">
        <v>43</v>
      </c>
      <c r="B254" s="204"/>
      <c r="C254" s="226">
        <v>13454.125</v>
      </c>
      <c r="D254" s="227">
        <v>9713.6562500000018</v>
      </c>
      <c r="E254" s="226">
        <v>6959.4687499999991</v>
      </c>
      <c r="F254" s="226">
        <v>5199.65625</v>
      </c>
      <c r="G254" s="226">
        <v>0</v>
      </c>
      <c r="N254" s="205"/>
      <c r="O254" s="196" t="b">
        <v>0</v>
      </c>
      <c r="P254" s="196" t="b">
        <v>0</v>
      </c>
      <c r="Q254" s="196" t="b">
        <v>0</v>
      </c>
      <c r="R254" s="196" t="b">
        <v>0</v>
      </c>
    </row>
    <row r="255" spans="1:18" x14ac:dyDescent="0.15">
      <c r="A255" s="196">
        <v>44</v>
      </c>
      <c r="B255" s="204"/>
      <c r="C255" s="226">
        <v>13703.875</v>
      </c>
      <c r="D255" s="227">
        <v>9891.71875</v>
      </c>
      <c r="E255" s="226">
        <v>7084.3437499999991</v>
      </c>
      <c r="F255" s="226">
        <v>5292.15625</v>
      </c>
      <c r="G255" s="226">
        <v>0</v>
      </c>
      <c r="N255" s="205"/>
      <c r="O255" s="196" t="b">
        <v>0</v>
      </c>
      <c r="P255" s="196" t="b">
        <v>0</v>
      </c>
      <c r="Q255" s="196" t="b">
        <v>0</v>
      </c>
      <c r="R255" s="196" t="b">
        <v>0</v>
      </c>
    </row>
    <row r="256" spans="1:18" x14ac:dyDescent="0.15">
      <c r="A256" s="196">
        <v>45</v>
      </c>
      <c r="B256" s="204"/>
      <c r="C256" s="226">
        <v>13938.593750000002</v>
      </c>
      <c r="D256" s="227">
        <v>10061.6875</v>
      </c>
      <c r="E256" s="226">
        <v>7205.7499999999991</v>
      </c>
      <c r="F256" s="226">
        <v>5382.34375</v>
      </c>
      <c r="G256" s="226">
        <v>0</v>
      </c>
      <c r="N256" s="205"/>
      <c r="O256" s="196" t="b">
        <v>0</v>
      </c>
      <c r="P256" s="196" t="b">
        <v>0</v>
      </c>
      <c r="Q256" s="196" t="b">
        <v>0</v>
      </c>
      <c r="R256" s="196" t="b">
        <v>0</v>
      </c>
    </row>
    <row r="257" spans="1:18" x14ac:dyDescent="0.15">
      <c r="A257" s="196">
        <v>46</v>
      </c>
      <c r="B257" s="204"/>
      <c r="C257" s="226">
        <v>14189.5</v>
      </c>
      <c r="D257" s="227">
        <v>10242.0625</v>
      </c>
      <c r="E257" s="226">
        <v>7331.78125</v>
      </c>
      <c r="F257" s="226">
        <v>5477.15625</v>
      </c>
      <c r="G257" s="226">
        <v>0</v>
      </c>
      <c r="N257" s="205"/>
      <c r="O257" s="196" t="b">
        <v>0</v>
      </c>
      <c r="P257" s="196" t="b">
        <v>0</v>
      </c>
      <c r="Q257" s="196" t="b">
        <v>0</v>
      </c>
      <c r="R257" s="196" t="b">
        <v>0</v>
      </c>
    </row>
    <row r="258" spans="1:18" x14ac:dyDescent="0.15">
      <c r="A258" s="196">
        <v>47</v>
      </c>
      <c r="B258" s="204"/>
      <c r="C258" s="226">
        <v>14421.90625</v>
      </c>
      <c r="D258" s="227">
        <v>10410.875000000002</v>
      </c>
      <c r="E258" s="226">
        <v>7452.0312499999991</v>
      </c>
      <c r="F258" s="226">
        <v>5568.4999999999991</v>
      </c>
      <c r="G258" s="226">
        <v>0</v>
      </c>
      <c r="N258" s="205"/>
      <c r="O258" s="196" t="b">
        <v>0</v>
      </c>
      <c r="P258" s="196" t="b">
        <v>0</v>
      </c>
      <c r="Q258" s="196" t="b">
        <v>0</v>
      </c>
      <c r="R258" s="196" t="b">
        <v>0</v>
      </c>
    </row>
    <row r="259" spans="1:18" x14ac:dyDescent="0.15">
      <c r="A259" s="196">
        <v>48</v>
      </c>
      <c r="B259" s="204"/>
      <c r="C259" s="226">
        <v>14765.3125</v>
      </c>
      <c r="D259" s="227">
        <v>10657.156250000002</v>
      </c>
      <c r="E259" s="226">
        <v>7735.3125</v>
      </c>
      <c r="F259" s="226">
        <v>5777.78125</v>
      </c>
      <c r="G259" s="226">
        <v>0</v>
      </c>
      <c r="N259" s="205"/>
      <c r="O259" s="196" t="b">
        <v>0</v>
      </c>
      <c r="P259" s="196" t="b">
        <v>0</v>
      </c>
      <c r="Q259" s="196" t="b">
        <v>0</v>
      </c>
      <c r="R259" s="196" t="b">
        <v>0</v>
      </c>
    </row>
    <row r="260" spans="1:18" x14ac:dyDescent="0.15">
      <c r="A260" s="196">
        <v>49</v>
      </c>
      <c r="B260" s="204"/>
      <c r="C260" s="226">
        <v>15172.3125</v>
      </c>
      <c r="D260" s="227">
        <v>10949.6875</v>
      </c>
      <c r="E260" s="226">
        <v>7946.90625</v>
      </c>
      <c r="F260" s="226">
        <v>5935.03125</v>
      </c>
      <c r="G260" s="226">
        <v>0</v>
      </c>
      <c r="N260" s="205"/>
      <c r="O260" s="196" t="b">
        <v>0</v>
      </c>
      <c r="P260" s="196" t="b">
        <v>0</v>
      </c>
      <c r="Q260" s="196" t="b">
        <v>0</v>
      </c>
      <c r="R260" s="196" t="b">
        <v>0</v>
      </c>
    </row>
    <row r="261" spans="1:18" x14ac:dyDescent="0.15">
      <c r="A261" s="196">
        <v>50</v>
      </c>
      <c r="B261" s="204"/>
      <c r="C261" s="226">
        <v>15583.9375</v>
      </c>
      <c r="D261" s="227">
        <v>11246.843750000002</v>
      </c>
      <c r="E261" s="226">
        <v>8158.5</v>
      </c>
      <c r="F261" s="226">
        <v>6092.2812499999991</v>
      </c>
      <c r="G261" s="226">
        <v>0</v>
      </c>
      <c r="N261" s="205"/>
      <c r="O261" s="196" t="b">
        <v>0</v>
      </c>
      <c r="P261" s="196" t="b">
        <v>0</v>
      </c>
      <c r="Q261" s="196" t="b">
        <v>0</v>
      </c>
      <c r="R261" s="196" t="b">
        <v>0</v>
      </c>
    </row>
    <row r="262" spans="1:18" x14ac:dyDescent="0.15">
      <c r="A262" s="196">
        <v>51</v>
      </c>
      <c r="B262" s="204"/>
      <c r="C262" s="226">
        <v>15985.156250000002</v>
      </c>
      <c r="D262" s="227">
        <v>11534.750000000002</v>
      </c>
      <c r="E262" s="226">
        <v>8367.78125</v>
      </c>
      <c r="F262" s="226">
        <v>6247.21875</v>
      </c>
      <c r="G262" s="226">
        <v>0</v>
      </c>
      <c r="N262" s="205"/>
      <c r="O262" s="196" t="b">
        <v>0</v>
      </c>
      <c r="P262" s="196" t="b">
        <v>0</v>
      </c>
      <c r="Q262" s="196" t="b">
        <v>0</v>
      </c>
      <c r="R262" s="196" t="b">
        <v>0</v>
      </c>
    </row>
    <row r="263" spans="1:18" x14ac:dyDescent="0.15">
      <c r="A263" s="196">
        <v>52</v>
      </c>
      <c r="B263" s="204"/>
      <c r="C263" s="226">
        <v>16544.78125</v>
      </c>
      <c r="D263" s="227">
        <v>11937.125000000002</v>
      </c>
      <c r="E263" s="226">
        <v>8660.3125</v>
      </c>
      <c r="F263" s="226">
        <v>6463.4374999999991</v>
      </c>
      <c r="G263" s="226">
        <v>0</v>
      </c>
      <c r="N263" s="205"/>
      <c r="O263" s="196" t="b">
        <v>0</v>
      </c>
      <c r="P263" s="196" t="b">
        <v>0</v>
      </c>
      <c r="Q263" s="196" t="b">
        <v>0</v>
      </c>
      <c r="R263" s="196" t="b">
        <v>0</v>
      </c>
    </row>
    <row r="264" spans="1:18" x14ac:dyDescent="0.15">
      <c r="A264" s="196">
        <v>53</v>
      </c>
      <c r="B264" s="204"/>
      <c r="C264" s="226">
        <v>17477.875</v>
      </c>
      <c r="D264" s="227">
        <v>12608.90625</v>
      </c>
      <c r="E264" s="226">
        <v>9144.78125</v>
      </c>
      <c r="F264" s="226">
        <v>6825.34375</v>
      </c>
      <c r="G264" s="226">
        <v>0</v>
      </c>
      <c r="N264" s="205"/>
      <c r="O264" s="196" t="b">
        <v>0</v>
      </c>
      <c r="P264" s="196" t="b">
        <v>0</v>
      </c>
      <c r="Q264" s="196" t="b">
        <v>0</v>
      </c>
      <c r="R264" s="196" t="b">
        <v>0</v>
      </c>
    </row>
    <row r="265" spans="1:18" x14ac:dyDescent="0.15">
      <c r="A265" s="196">
        <v>54</v>
      </c>
      <c r="B265" s="204"/>
      <c r="C265" s="226">
        <v>18585.5625</v>
      </c>
      <c r="D265" s="227">
        <v>13405.5625</v>
      </c>
      <c r="E265" s="226">
        <v>9717.1250000000018</v>
      </c>
      <c r="F265" s="226">
        <v>7254.3124999999991</v>
      </c>
      <c r="G265" s="226">
        <v>0</v>
      </c>
      <c r="N265" s="205"/>
      <c r="O265" s="196" t="b">
        <v>0</v>
      </c>
      <c r="P265" s="196" t="b">
        <v>0</v>
      </c>
      <c r="Q265" s="196" t="b">
        <v>0</v>
      </c>
      <c r="R265" s="196" t="b">
        <v>0</v>
      </c>
    </row>
    <row r="266" spans="1:18" x14ac:dyDescent="0.15">
      <c r="A266" s="196">
        <v>55</v>
      </c>
      <c r="B266" s="204"/>
      <c r="C266" s="226">
        <v>19554.499999999996</v>
      </c>
      <c r="D266" s="227">
        <v>14102.78125</v>
      </c>
      <c r="E266" s="226">
        <v>10223.562500000002</v>
      </c>
      <c r="F266" s="226">
        <v>7627.78125</v>
      </c>
      <c r="G266" s="226">
        <v>0</v>
      </c>
      <c r="N266" s="205"/>
      <c r="O266" s="196" t="b">
        <v>0</v>
      </c>
      <c r="P266" s="196" t="b">
        <v>0</v>
      </c>
      <c r="Q266" s="196" t="b">
        <v>0</v>
      </c>
      <c r="R266" s="196" t="b">
        <v>0</v>
      </c>
    </row>
    <row r="267" spans="1:18" x14ac:dyDescent="0.15">
      <c r="A267" s="196">
        <v>56</v>
      </c>
      <c r="B267" s="204"/>
      <c r="C267" s="226">
        <v>20334.968749999996</v>
      </c>
      <c r="D267" s="227">
        <v>14667.031250000002</v>
      </c>
      <c r="E267" s="226">
        <v>10627.09375</v>
      </c>
      <c r="F267" s="226">
        <v>7928.40625</v>
      </c>
      <c r="G267" s="226">
        <v>0</v>
      </c>
      <c r="N267" s="205"/>
      <c r="O267" s="196" t="b">
        <v>0</v>
      </c>
      <c r="P267" s="196" t="b">
        <v>0</v>
      </c>
      <c r="Q267" s="196" t="b">
        <v>0</v>
      </c>
      <c r="R267" s="196" t="b">
        <v>0</v>
      </c>
    </row>
    <row r="268" spans="1:18" x14ac:dyDescent="0.15">
      <c r="A268" s="196">
        <v>57</v>
      </c>
      <c r="B268" s="204"/>
      <c r="C268" s="226">
        <v>21323.562499999996</v>
      </c>
      <c r="D268" s="227">
        <v>15375.8125</v>
      </c>
      <c r="E268" s="226">
        <v>11142.781250000002</v>
      </c>
      <c r="F268" s="226">
        <v>8312.28125</v>
      </c>
      <c r="G268" s="226">
        <v>0</v>
      </c>
      <c r="N268" s="205"/>
      <c r="O268" s="196" t="b">
        <v>0</v>
      </c>
      <c r="P268" s="196" t="b">
        <v>0</v>
      </c>
      <c r="Q268" s="196" t="b">
        <v>0</v>
      </c>
      <c r="R268" s="196" t="b">
        <v>0</v>
      </c>
    </row>
    <row r="269" spans="1:18" x14ac:dyDescent="0.15">
      <c r="A269" s="196">
        <v>58</v>
      </c>
      <c r="B269" s="204"/>
      <c r="C269" s="226">
        <v>22882.1875</v>
      </c>
      <c r="D269" s="227">
        <v>16497.375</v>
      </c>
      <c r="E269" s="226">
        <v>11953.3125</v>
      </c>
      <c r="F269" s="226">
        <v>8915.84375</v>
      </c>
      <c r="G269" s="226">
        <v>0</v>
      </c>
      <c r="N269" s="205"/>
      <c r="O269" s="196" t="b">
        <v>0</v>
      </c>
      <c r="P269" s="196" t="b">
        <v>0</v>
      </c>
      <c r="Q269" s="196" t="b">
        <v>0</v>
      </c>
      <c r="R269" s="196" t="b">
        <v>0</v>
      </c>
    </row>
    <row r="270" spans="1:18" x14ac:dyDescent="0.15">
      <c r="A270" s="196">
        <v>59</v>
      </c>
      <c r="B270" s="204"/>
      <c r="C270" s="226">
        <v>24476.656249999996</v>
      </c>
      <c r="D270" s="227">
        <v>17645.53125</v>
      </c>
      <c r="E270" s="226">
        <v>12781.1875</v>
      </c>
      <c r="F270" s="226">
        <v>9530.96875</v>
      </c>
      <c r="G270" s="226">
        <v>0</v>
      </c>
      <c r="N270" s="205"/>
      <c r="O270" s="196" t="b">
        <v>0</v>
      </c>
      <c r="P270" s="196" t="b">
        <v>0</v>
      </c>
      <c r="Q270" s="196" t="b">
        <v>0</v>
      </c>
      <c r="R270" s="196" t="b">
        <v>0</v>
      </c>
    </row>
    <row r="271" spans="1:18" x14ac:dyDescent="0.15">
      <c r="A271" s="196">
        <v>60</v>
      </c>
      <c r="B271" s="204"/>
      <c r="C271" s="226">
        <v>26110.437499999996</v>
      </c>
      <c r="D271" s="227">
        <v>18817.96875</v>
      </c>
      <c r="E271" s="226">
        <v>13629.875000000002</v>
      </c>
      <c r="F271" s="226">
        <v>10163.4375</v>
      </c>
      <c r="G271" s="226">
        <v>0</v>
      </c>
      <c r="N271" s="205"/>
      <c r="O271" s="196" t="b">
        <v>0</v>
      </c>
      <c r="P271" s="196" t="b">
        <v>0</v>
      </c>
      <c r="Q271" s="196" t="b">
        <v>0</v>
      </c>
      <c r="R271" s="196" t="b">
        <v>0</v>
      </c>
    </row>
    <row r="272" spans="1:18" x14ac:dyDescent="0.15">
      <c r="A272" s="196">
        <v>61</v>
      </c>
      <c r="B272" s="204"/>
      <c r="C272" s="226">
        <v>27755.78125</v>
      </c>
      <c r="D272" s="227">
        <v>20003.125</v>
      </c>
      <c r="E272" s="226">
        <v>14484.34375</v>
      </c>
      <c r="F272" s="226">
        <v>10799.375000000002</v>
      </c>
      <c r="G272" s="226">
        <v>0</v>
      </c>
      <c r="N272" s="205"/>
      <c r="O272" s="196" t="b">
        <v>0</v>
      </c>
      <c r="P272" s="196" t="b">
        <v>0</v>
      </c>
      <c r="Q272" s="196" t="b">
        <v>0</v>
      </c>
      <c r="R272" s="196" t="b">
        <v>0</v>
      </c>
    </row>
    <row r="273" spans="1:18" x14ac:dyDescent="0.15">
      <c r="A273" s="196">
        <v>62</v>
      </c>
      <c r="B273" s="204"/>
      <c r="C273" s="226">
        <v>29442.75</v>
      </c>
      <c r="D273" s="227">
        <v>21217.1875</v>
      </c>
      <c r="E273" s="226">
        <v>15359.625</v>
      </c>
      <c r="F273" s="226">
        <v>11450.34375</v>
      </c>
      <c r="G273" s="226">
        <v>0</v>
      </c>
      <c r="N273" s="205"/>
      <c r="O273" s="196" t="b">
        <v>0</v>
      </c>
      <c r="P273" s="196" t="b">
        <v>0</v>
      </c>
      <c r="Q273" s="196" t="b">
        <v>0</v>
      </c>
      <c r="R273" s="196" t="b">
        <v>0</v>
      </c>
    </row>
    <row r="274" spans="1:18" x14ac:dyDescent="0.15">
      <c r="A274" s="196">
        <v>63</v>
      </c>
      <c r="B274" s="204"/>
      <c r="C274" s="226">
        <v>31920.593749999996</v>
      </c>
      <c r="D274" s="227">
        <v>23000.125</v>
      </c>
      <c r="E274" s="226">
        <v>16650</v>
      </c>
      <c r="F274" s="226">
        <v>12407.71875</v>
      </c>
      <c r="G274" s="226">
        <v>0</v>
      </c>
      <c r="N274" s="205"/>
      <c r="O274" s="196" t="b">
        <v>0</v>
      </c>
      <c r="P274" s="196" t="b">
        <v>0</v>
      </c>
      <c r="Q274" s="196" t="b">
        <v>0</v>
      </c>
      <c r="R274" s="196" t="b">
        <v>0</v>
      </c>
    </row>
    <row r="275" spans="1:18" x14ac:dyDescent="0.15">
      <c r="A275" s="196">
        <v>64</v>
      </c>
      <c r="B275" s="204"/>
      <c r="C275" s="226">
        <v>34762.65625</v>
      </c>
      <c r="D275" s="227">
        <v>25042.062499999996</v>
      </c>
      <c r="E275" s="226">
        <v>18125.375</v>
      </c>
      <c r="F275" s="226">
        <v>13506.15625</v>
      </c>
      <c r="G275" s="226">
        <v>0</v>
      </c>
      <c r="N275" s="205"/>
      <c r="O275" s="196" t="b">
        <v>0</v>
      </c>
      <c r="P275" s="196" t="b">
        <v>0</v>
      </c>
      <c r="Q275" s="196" t="b">
        <v>0</v>
      </c>
      <c r="R275" s="196" t="b">
        <v>0</v>
      </c>
    </row>
    <row r="276" spans="1:18" x14ac:dyDescent="0.15">
      <c r="A276" s="196">
        <v>65</v>
      </c>
      <c r="B276" s="204"/>
      <c r="C276" s="226">
        <v>37015.03125</v>
      </c>
      <c r="D276" s="227">
        <v>26663.125</v>
      </c>
      <c r="E276" s="226">
        <v>19295.5</v>
      </c>
      <c r="F276" s="226">
        <v>14375.656250000002</v>
      </c>
      <c r="G276" s="226">
        <v>0</v>
      </c>
      <c r="N276" s="205"/>
      <c r="O276" s="196" t="b">
        <v>0</v>
      </c>
      <c r="P276" s="196" t="b">
        <v>0</v>
      </c>
      <c r="Q276" s="196" t="b">
        <v>0</v>
      </c>
      <c r="R276" s="196" t="b">
        <v>0</v>
      </c>
    </row>
    <row r="277" spans="1:18" x14ac:dyDescent="0.15">
      <c r="A277" s="196">
        <v>66</v>
      </c>
      <c r="B277" s="204"/>
      <c r="C277" s="226">
        <v>39268.5625</v>
      </c>
      <c r="D277" s="227">
        <v>28285.343749999996</v>
      </c>
      <c r="E277" s="226">
        <v>20467.9375</v>
      </c>
      <c r="F277" s="226">
        <v>15248.625</v>
      </c>
      <c r="G277" s="226">
        <v>0</v>
      </c>
      <c r="N277" s="205"/>
      <c r="O277" s="196" t="b">
        <v>0</v>
      </c>
      <c r="P277" s="196" t="b">
        <v>0</v>
      </c>
      <c r="Q277" s="196" t="b">
        <v>0</v>
      </c>
      <c r="R277" s="196" t="b">
        <v>0</v>
      </c>
    </row>
    <row r="278" spans="1:18" x14ac:dyDescent="0.15">
      <c r="A278" s="196">
        <v>67</v>
      </c>
      <c r="B278" s="204"/>
      <c r="C278" s="226">
        <v>41541.75</v>
      </c>
      <c r="D278" s="227">
        <v>29920.28125</v>
      </c>
      <c r="E278" s="226">
        <v>21650.78125</v>
      </c>
      <c r="F278" s="226">
        <v>16128.53125</v>
      </c>
      <c r="G278" s="226">
        <v>0</v>
      </c>
      <c r="N278" s="205"/>
      <c r="O278" s="196" t="b">
        <v>0</v>
      </c>
      <c r="P278" s="196" t="b">
        <v>0</v>
      </c>
      <c r="Q278" s="196" t="b">
        <v>0</v>
      </c>
      <c r="R278" s="196" t="b">
        <v>0</v>
      </c>
    </row>
    <row r="279" spans="1:18" x14ac:dyDescent="0.15">
      <c r="A279" s="196">
        <v>68</v>
      </c>
      <c r="B279" s="204"/>
      <c r="C279" s="226">
        <v>44647.437500000007</v>
      </c>
      <c r="D279" s="227">
        <v>32154.15625</v>
      </c>
      <c r="E279" s="226">
        <v>23262.593749999996</v>
      </c>
      <c r="F279" s="226">
        <v>17325.25</v>
      </c>
      <c r="G279" s="226">
        <v>0</v>
      </c>
      <c r="N279" s="205"/>
      <c r="O279" s="196" t="b">
        <v>0</v>
      </c>
      <c r="P279" s="196" t="b">
        <v>0</v>
      </c>
      <c r="Q279" s="196" t="b">
        <v>0</v>
      </c>
      <c r="R279" s="196" t="b">
        <v>0</v>
      </c>
    </row>
    <row r="280" spans="1:18" x14ac:dyDescent="0.15">
      <c r="A280" s="196">
        <v>69</v>
      </c>
      <c r="B280" s="204"/>
      <c r="C280" s="226">
        <v>47790.125000000007</v>
      </c>
      <c r="D280" s="227">
        <v>34413.46875</v>
      </c>
      <c r="E280" s="226">
        <v>24897.53125</v>
      </c>
      <c r="F280" s="226">
        <v>18542.78125</v>
      </c>
      <c r="G280" s="226">
        <v>0</v>
      </c>
      <c r="N280" s="205"/>
      <c r="O280" s="196" t="b">
        <v>0</v>
      </c>
      <c r="P280" s="196" t="b">
        <v>0</v>
      </c>
      <c r="Q280" s="196" t="b">
        <v>0</v>
      </c>
      <c r="R280" s="196" t="b">
        <v>0</v>
      </c>
    </row>
    <row r="281" spans="1:18" x14ac:dyDescent="0.15">
      <c r="A281" s="196">
        <v>70</v>
      </c>
      <c r="B281" s="204"/>
      <c r="C281" s="226">
        <v>50923.5625</v>
      </c>
      <c r="D281" s="227">
        <v>36672.781250000007</v>
      </c>
      <c r="E281" s="226">
        <v>26524.375</v>
      </c>
      <c r="F281" s="226">
        <v>19752.218749999996</v>
      </c>
      <c r="G281" s="226">
        <v>0</v>
      </c>
      <c r="N281" s="205"/>
      <c r="O281" s="196" t="b">
        <v>0</v>
      </c>
      <c r="P281" s="196" t="b">
        <v>0</v>
      </c>
      <c r="Q281" s="196" t="b">
        <v>0</v>
      </c>
      <c r="R281" s="196" t="b">
        <v>0</v>
      </c>
    </row>
    <row r="282" spans="1:18" x14ac:dyDescent="0.15">
      <c r="A282" s="196">
        <v>71</v>
      </c>
      <c r="B282" s="204"/>
      <c r="C282" s="226">
        <v>54059.3125</v>
      </c>
      <c r="D282" s="227">
        <v>38924.000000000007</v>
      </c>
      <c r="E282" s="226">
        <v>28152.375</v>
      </c>
      <c r="F282" s="226">
        <v>20965.125</v>
      </c>
      <c r="G282" s="226">
        <v>0</v>
      </c>
      <c r="N282" s="205"/>
      <c r="O282" s="196" t="b">
        <v>0</v>
      </c>
      <c r="P282" s="196" t="b">
        <v>0</v>
      </c>
      <c r="Q282" s="196" t="b">
        <v>0</v>
      </c>
      <c r="R282" s="196" t="b">
        <v>0</v>
      </c>
    </row>
    <row r="283" spans="1:18" x14ac:dyDescent="0.15">
      <c r="A283" s="196">
        <v>72</v>
      </c>
      <c r="B283" s="204"/>
      <c r="C283" s="226">
        <v>57192.75</v>
      </c>
      <c r="D283" s="227">
        <v>41182.156250000007</v>
      </c>
      <c r="E283" s="226">
        <v>29781.53125</v>
      </c>
      <c r="F283" s="226">
        <v>22175.71875</v>
      </c>
      <c r="G283" s="226">
        <v>0</v>
      </c>
      <c r="N283" s="205"/>
      <c r="O283" s="196" t="b">
        <v>0</v>
      </c>
      <c r="P283" s="196" t="b">
        <v>0</v>
      </c>
      <c r="Q283" s="196" t="b">
        <v>0</v>
      </c>
      <c r="R283" s="196" t="b">
        <v>0</v>
      </c>
    </row>
    <row r="284" spans="1:18" x14ac:dyDescent="0.15">
      <c r="A284" s="196">
        <v>73</v>
      </c>
      <c r="B284" s="204"/>
      <c r="C284" s="226">
        <v>60910.09375</v>
      </c>
      <c r="D284" s="227">
        <v>43856.562500000007</v>
      </c>
      <c r="E284" s="226">
        <v>31708.999999999996</v>
      </c>
      <c r="F284" s="226">
        <v>23612.937499999996</v>
      </c>
      <c r="G284" s="226">
        <v>0</v>
      </c>
      <c r="N284" s="205"/>
      <c r="O284" s="196" t="b">
        <v>0</v>
      </c>
      <c r="P284" s="196" t="b">
        <v>0</v>
      </c>
      <c r="Q284" s="196" t="b">
        <v>0</v>
      </c>
      <c r="R284" s="196" t="b">
        <v>0</v>
      </c>
    </row>
    <row r="285" spans="1:18" x14ac:dyDescent="0.15">
      <c r="A285" s="196">
        <v>74</v>
      </c>
      <c r="B285" s="204"/>
      <c r="C285" s="226">
        <v>64625.125</v>
      </c>
      <c r="D285" s="227">
        <v>46526.34375</v>
      </c>
      <c r="E285" s="226">
        <v>33639.9375</v>
      </c>
      <c r="F285" s="226">
        <v>25046.6875</v>
      </c>
      <c r="G285" s="226">
        <v>0</v>
      </c>
      <c r="N285" s="205"/>
      <c r="O285" s="196" t="b">
        <v>0</v>
      </c>
      <c r="P285" s="196" t="b">
        <v>0</v>
      </c>
      <c r="Q285" s="196" t="b">
        <v>0</v>
      </c>
      <c r="R285" s="196" t="b">
        <v>0</v>
      </c>
    </row>
    <row r="286" spans="1:18" x14ac:dyDescent="0.15">
      <c r="A286" s="196">
        <v>75</v>
      </c>
      <c r="B286" s="204"/>
      <c r="C286" s="226">
        <v>68342.46875</v>
      </c>
      <c r="D286" s="227">
        <v>49200.75</v>
      </c>
      <c r="E286" s="226">
        <v>35570.875</v>
      </c>
      <c r="F286" s="226">
        <v>26483.90625</v>
      </c>
      <c r="G286" s="226">
        <v>0</v>
      </c>
      <c r="N286" s="205"/>
      <c r="O286" s="196" t="b">
        <v>0</v>
      </c>
      <c r="P286" s="196" t="b">
        <v>0</v>
      </c>
      <c r="Q286" s="196" t="b">
        <v>0</v>
      </c>
      <c r="R286" s="196" t="b">
        <v>0</v>
      </c>
    </row>
    <row r="287" spans="1:18" x14ac:dyDescent="0.15">
      <c r="A287" s="196">
        <v>76</v>
      </c>
      <c r="B287" s="204"/>
      <c r="C287" s="226">
        <v>72058.65625</v>
      </c>
      <c r="D287" s="227">
        <v>51876.312500000007</v>
      </c>
      <c r="E287" s="226">
        <v>37505.281250000007</v>
      </c>
      <c r="F287" s="226">
        <v>27923.4375</v>
      </c>
      <c r="G287" s="226">
        <v>0</v>
      </c>
      <c r="N287" s="205"/>
      <c r="O287" s="196" t="b">
        <v>0</v>
      </c>
      <c r="P287" s="196" t="b">
        <v>0</v>
      </c>
      <c r="Q287" s="196" t="b">
        <v>0</v>
      </c>
      <c r="R287" s="196" t="b">
        <v>0</v>
      </c>
    </row>
    <row r="288" spans="1:18" x14ac:dyDescent="0.15">
      <c r="A288" s="196">
        <v>77</v>
      </c>
      <c r="B288" s="204"/>
      <c r="C288" s="226">
        <v>75778.3125</v>
      </c>
      <c r="D288" s="227">
        <v>54549.5625</v>
      </c>
      <c r="E288" s="226">
        <v>39433.906250000007</v>
      </c>
      <c r="F288" s="226">
        <v>29356.03125</v>
      </c>
      <c r="G288" s="226">
        <v>0</v>
      </c>
      <c r="N288" s="205"/>
      <c r="O288" s="196" t="b">
        <v>0</v>
      </c>
      <c r="P288" s="196" t="b">
        <v>0</v>
      </c>
      <c r="Q288" s="196" t="b">
        <v>0</v>
      </c>
      <c r="R288" s="196" t="b">
        <v>0</v>
      </c>
    </row>
    <row r="289" spans="1:25" x14ac:dyDescent="0.15">
      <c r="A289" s="196">
        <v>78</v>
      </c>
      <c r="B289" s="204"/>
      <c r="C289" s="226">
        <v>79571.96875</v>
      </c>
      <c r="D289" s="227">
        <v>57279.46875</v>
      </c>
      <c r="E289" s="226">
        <v>41411.093750000007</v>
      </c>
      <c r="F289" s="226">
        <v>30825.625</v>
      </c>
      <c r="G289" s="226">
        <v>0</v>
      </c>
      <c r="N289" s="205"/>
      <c r="O289" s="196" t="b">
        <v>0</v>
      </c>
      <c r="P289" s="196" t="b">
        <v>0</v>
      </c>
      <c r="Q289" s="196" t="b">
        <v>0</v>
      </c>
      <c r="R289" s="196" t="b">
        <v>0</v>
      </c>
    </row>
    <row r="290" spans="1:25" x14ac:dyDescent="0.15">
      <c r="A290" s="196">
        <v>79</v>
      </c>
      <c r="B290" s="204"/>
      <c r="C290" s="226">
        <v>83381.8125</v>
      </c>
      <c r="D290" s="227">
        <v>60019.78125</v>
      </c>
      <c r="E290" s="226">
        <v>43389.4375</v>
      </c>
      <c r="F290" s="226">
        <v>32298.687499999996</v>
      </c>
      <c r="G290" s="226">
        <v>0</v>
      </c>
      <c r="N290" s="205"/>
      <c r="O290" s="196" t="b">
        <v>0</v>
      </c>
      <c r="P290" s="196" t="b">
        <v>0</v>
      </c>
      <c r="Q290" s="196" t="b">
        <v>0</v>
      </c>
      <c r="R290" s="196" t="b">
        <v>0</v>
      </c>
    </row>
    <row r="291" spans="1:25" x14ac:dyDescent="0.15">
      <c r="A291" s="196">
        <v>80</v>
      </c>
      <c r="B291" s="204"/>
      <c r="C291" s="226">
        <v>87203.21875</v>
      </c>
      <c r="D291" s="227">
        <v>62770.5</v>
      </c>
      <c r="E291" s="226">
        <v>45374.71875</v>
      </c>
      <c r="F291" s="226">
        <v>33775.21875</v>
      </c>
      <c r="G291" s="226"/>
      <c r="N291" s="205"/>
      <c r="O291" s="196" t="b">
        <v>0</v>
      </c>
      <c r="P291" s="196" t="b">
        <v>0</v>
      </c>
      <c r="Q291" s="196" t="b">
        <v>0</v>
      </c>
      <c r="R291" s="196" t="b">
        <v>0</v>
      </c>
    </row>
    <row r="292" spans="1:25" x14ac:dyDescent="0.15">
      <c r="A292" s="196">
        <v>81</v>
      </c>
      <c r="B292" s="204"/>
      <c r="C292" s="226">
        <v>90988.78125</v>
      </c>
      <c r="D292" s="227">
        <v>65494.625000000007</v>
      </c>
      <c r="E292" s="226">
        <v>47340.34375</v>
      </c>
      <c r="F292" s="226">
        <v>35237.875</v>
      </c>
      <c r="G292" s="226"/>
      <c r="N292" s="205"/>
      <c r="O292" s="196" t="b">
        <v>0</v>
      </c>
      <c r="P292" s="196" t="b">
        <v>0</v>
      </c>
      <c r="Q292" s="196" t="b">
        <v>0</v>
      </c>
      <c r="R292" s="196" t="b">
        <v>0</v>
      </c>
    </row>
    <row r="293" spans="1:25" x14ac:dyDescent="0.15">
      <c r="A293" s="196">
        <v>82</v>
      </c>
      <c r="B293" s="204"/>
      <c r="C293" s="226">
        <v>94806.71875</v>
      </c>
      <c r="D293" s="227">
        <v>68243.03125</v>
      </c>
      <c r="E293" s="226">
        <v>49323.312500000007</v>
      </c>
      <c r="F293" s="226">
        <v>36713.25</v>
      </c>
      <c r="G293" s="226"/>
      <c r="N293" s="205"/>
      <c r="O293" s="196" t="b">
        <v>0</v>
      </c>
      <c r="P293" s="196" t="b">
        <v>0</v>
      </c>
      <c r="Q293" s="196" t="b">
        <v>0</v>
      </c>
      <c r="R293" s="196" t="b">
        <v>0</v>
      </c>
    </row>
    <row r="294" spans="1:25" x14ac:dyDescent="0.15">
      <c r="A294" s="196">
        <v>83</v>
      </c>
      <c r="B294" s="204"/>
      <c r="C294" s="226">
        <v>98618.875</v>
      </c>
      <c r="D294" s="227">
        <v>70983.34375</v>
      </c>
      <c r="E294" s="226">
        <v>51305.125</v>
      </c>
      <c r="F294" s="226">
        <v>38188.625000000007</v>
      </c>
      <c r="G294" s="226"/>
      <c r="N294" s="205"/>
      <c r="O294" s="196" t="b">
        <v>0</v>
      </c>
      <c r="P294" s="196" t="b">
        <v>0</v>
      </c>
      <c r="Q294" s="196" t="b">
        <v>0</v>
      </c>
      <c r="R294" s="196" t="b">
        <v>0</v>
      </c>
    </row>
    <row r="295" spans="1:25" x14ac:dyDescent="0.15">
      <c r="A295" s="196">
        <v>84</v>
      </c>
      <c r="B295" s="204" t="s">
        <v>24</v>
      </c>
      <c r="C295" s="226">
        <v>102405.59374999999</v>
      </c>
      <c r="D295" s="227">
        <v>73709.78125</v>
      </c>
      <c r="E295" s="226">
        <v>53274.218750000007</v>
      </c>
      <c r="F295" s="226">
        <v>39652.437500000007</v>
      </c>
      <c r="G295" s="226">
        <v>0</v>
      </c>
      <c r="N295" s="205"/>
      <c r="O295" s="196" t="b">
        <v>0</v>
      </c>
      <c r="P295" s="196" t="b">
        <v>0</v>
      </c>
      <c r="Q295" s="196" t="b">
        <v>0</v>
      </c>
      <c r="R295" s="196" t="b">
        <v>0</v>
      </c>
    </row>
    <row r="296" spans="1:25" x14ac:dyDescent="0.15">
      <c r="A296" s="196">
        <v>1</v>
      </c>
      <c r="B296" s="204" t="s">
        <v>25</v>
      </c>
      <c r="C296" s="226">
        <v>3098.75</v>
      </c>
      <c r="D296" s="227">
        <v>2228.09375</v>
      </c>
      <c r="E296" s="226">
        <v>1611.8125</v>
      </c>
      <c r="F296" s="226">
        <v>1199.03125</v>
      </c>
      <c r="G296" s="226">
        <v>0</v>
      </c>
      <c r="N296" s="205"/>
      <c r="O296" s="196" t="b">
        <v>1</v>
      </c>
      <c r="P296" s="196" t="b">
        <v>1</v>
      </c>
      <c r="Q296" s="196" t="b">
        <v>1</v>
      </c>
      <c r="R296" s="196" t="b">
        <v>1</v>
      </c>
    </row>
    <row r="297" spans="1:25" x14ac:dyDescent="0.15">
      <c r="A297" s="196">
        <v>2</v>
      </c>
      <c r="B297" s="204" t="s">
        <v>26</v>
      </c>
      <c r="C297" s="226">
        <v>4888.625</v>
      </c>
      <c r="D297" s="227">
        <v>3513.84375</v>
      </c>
      <c r="E297" s="226">
        <v>2541.4375</v>
      </c>
      <c r="F297" s="226">
        <v>1889.3125</v>
      </c>
      <c r="G297" s="226">
        <v>0</v>
      </c>
      <c r="N297" s="205"/>
      <c r="O297" s="196" t="b">
        <v>1</v>
      </c>
      <c r="P297" s="196" t="b">
        <v>1</v>
      </c>
      <c r="Q297" s="196" t="b">
        <v>1</v>
      </c>
      <c r="R297" s="196" t="b">
        <v>1</v>
      </c>
    </row>
    <row r="298" spans="1:25" x14ac:dyDescent="0.15">
      <c r="A298" s="196">
        <v>3</v>
      </c>
      <c r="B298" s="204" t="s">
        <v>27</v>
      </c>
      <c r="C298" s="226">
        <v>7123.65625</v>
      </c>
      <c r="D298" s="227">
        <v>5126.8125</v>
      </c>
      <c r="E298" s="226">
        <v>3702.3125</v>
      </c>
      <c r="F298" s="226">
        <v>2755.34375</v>
      </c>
      <c r="G298" s="226">
        <v>0</v>
      </c>
      <c r="N298" s="205"/>
      <c r="O298" s="196" t="b">
        <v>1</v>
      </c>
      <c r="P298" s="196" t="b">
        <v>1</v>
      </c>
      <c r="Q298" s="196" t="b">
        <v>1</v>
      </c>
      <c r="R298" s="196" t="b">
        <v>1</v>
      </c>
    </row>
    <row r="299" spans="1:25" x14ac:dyDescent="0.15">
      <c r="C299" s="242"/>
      <c r="D299" s="242"/>
      <c r="E299" s="242"/>
      <c r="F299" s="242"/>
      <c r="G299" s="242"/>
      <c r="N299" s="205"/>
    </row>
    <row r="300" spans="1:25" x14ac:dyDescent="0.15">
      <c r="C300" s="242"/>
      <c r="D300" s="242"/>
      <c r="E300" s="242"/>
      <c r="F300" s="242"/>
      <c r="G300" s="242"/>
      <c r="N300" s="205"/>
    </row>
    <row r="301" spans="1:25" ht="18" x14ac:dyDescent="0.2">
      <c r="A301" s="272" t="s">
        <v>31</v>
      </c>
      <c r="B301" s="272"/>
      <c r="C301" s="272"/>
      <c r="D301" s="272"/>
      <c r="E301" s="272"/>
      <c r="F301" s="272"/>
      <c r="G301" s="272"/>
      <c r="N301" s="205"/>
    </row>
    <row r="302" spans="1:25" ht="18" x14ac:dyDescent="0.2">
      <c r="A302" s="272" t="s">
        <v>15</v>
      </c>
      <c r="B302" s="272"/>
      <c r="C302" s="272"/>
      <c r="D302" s="272"/>
      <c r="E302" s="272"/>
      <c r="F302" s="272"/>
      <c r="G302" s="272"/>
      <c r="N302" s="205"/>
      <c r="U302" s="267">
        <v>1000</v>
      </c>
      <c r="V302" s="267"/>
      <c r="W302" s="267"/>
      <c r="X302" s="267"/>
    </row>
    <row r="303" spans="1:25" x14ac:dyDescent="0.15">
      <c r="A303" s="271" t="s">
        <v>17</v>
      </c>
      <c r="B303" s="271"/>
      <c r="C303" s="271"/>
      <c r="D303" s="271"/>
      <c r="E303" s="271"/>
      <c r="F303" s="271"/>
      <c r="G303" s="271"/>
      <c r="N303" s="205"/>
      <c r="U303" s="196">
        <v>12</v>
      </c>
      <c r="V303" s="196">
        <v>52.083333333333336</v>
      </c>
      <c r="W303" s="198">
        <v>0.11</v>
      </c>
    </row>
    <row r="304" spans="1:25" x14ac:dyDescent="0.15">
      <c r="A304" s="196" t="s">
        <v>0</v>
      </c>
      <c r="B304" s="199" t="s">
        <v>0</v>
      </c>
      <c r="C304" s="200">
        <v>2000</v>
      </c>
      <c r="D304" s="200">
        <v>3500</v>
      </c>
      <c r="E304" s="200">
        <v>5000</v>
      </c>
      <c r="F304" s="241"/>
      <c r="G304" s="241"/>
      <c r="N304" s="205"/>
      <c r="U304" s="196" t="s">
        <v>20</v>
      </c>
      <c r="V304" s="196" t="s">
        <v>21</v>
      </c>
      <c r="W304" s="196" t="s">
        <v>22</v>
      </c>
      <c r="X304" s="196" t="s">
        <v>23</v>
      </c>
      <c r="Y304" s="196">
        <v>52.083333333333336</v>
      </c>
    </row>
    <row r="305" spans="1:28" ht="14" x14ac:dyDescent="0.15">
      <c r="A305" s="196">
        <v>18</v>
      </c>
      <c r="B305" s="204"/>
      <c r="C305" s="224">
        <v>34137.5</v>
      </c>
      <c r="D305" s="224">
        <v>28562.5</v>
      </c>
      <c r="E305" s="224">
        <v>25300</v>
      </c>
      <c r="F305" s="212"/>
      <c r="G305" s="212"/>
      <c r="I305" s="205">
        <v>30237.5</v>
      </c>
      <c r="J305" s="205">
        <v>25375</v>
      </c>
      <c r="K305" s="205">
        <v>22537.5</v>
      </c>
      <c r="L305" s="205"/>
      <c r="M305" s="205">
        <v>28725.625</v>
      </c>
      <c r="N305" s="205">
        <v>24106.25</v>
      </c>
      <c r="O305" s="196" t="b">
        <v>1</v>
      </c>
      <c r="P305" s="196" t="b">
        <v>1</v>
      </c>
      <c r="Q305" s="196" t="b">
        <v>1</v>
      </c>
      <c r="U305" s="224">
        <v>2108.3333333333335</v>
      </c>
      <c r="V305" s="224">
        <v>2160.416666666667</v>
      </c>
      <c r="W305" s="224">
        <v>237.64583333333337</v>
      </c>
      <c r="X305" s="224">
        <v>2398.0625000000005</v>
      </c>
      <c r="Z305" s="196">
        <v>37892.625</v>
      </c>
      <c r="AA305" s="196">
        <v>18946.3125</v>
      </c>
      <c r="AB305" s="196">
        <v>19258.8125</v>
      </c>
    </row>
    <row r="306" spans="1:28" ht="14" x14ac:dyDescent="0.15">
      <c r="A306" s="196">
        <v>19</v>
      </c>
      <c r="B306" s="204"/>
      <c r="C306" s="224">
        <v>35625</v>
      </c>
      <c r="D306" s="224">
        <v>29775</v>
      </c>
      <c r="E306" s="224">
        <v>26387.5</v>
      </c>
      <c r="F306" s="212"/>
      <c r="G306" s="212"/>
      <c r="I306" s="205">
        <v>31525</v>
      </c>
      <c r="J306" s="205">
        <v>26437.5</v>
      </c>
      <c r="K306" s="205">
        <v>23487.5</v>
      </c>
      <c r="L306" s="205"/>
      <c r="M306" s="205">
        <v>29948.75</v>
      </c>
      <c r="N306" s="205">
        <v>25115.625</v>
      </c>
      <c r="O306" s="196" t="b">
        <v>1</v>
      </c>
      <c r="P306" s="196" t="b">
        <v>1</v>
      </c>
      <c r="Q306" s="196" t="b">
        <v>1</v>
      </c>
      <c r="U306" s="224">
        <v>2198.9583333333335</v>
      </c>
      <c r="V306" s="224">
        <v>2251.041666666667</v>
      </c>
      <c r="W306" s="224">
        <v>247.61458333333337</v>
      </c>
      <c r="X306" s="224">
        <v>2498.6562500000005</v>
      </c>
    </row>
    <row r="307" spans="1:28" ht="14" x14ac:dyDescent="0.15">
      <c r="A307" s="196">
        <v>20</v>
      </c>
      <c r="B307" s="204"/>
      <c r="C307" s="224">
        <v>37250</v>
      </c>
      <c r="D307" s="224">
        <v>31162.5</v>
      </c>
      <c r="E307" s="224">
        <v>27550</v>
      </c>
      <c r="F307" s="212"/>
      <c r="G307" s="212"/>
      <c r="I307" s="205">
        <v>32937.5</v>
      </c>
      <c r="J307" s="205">
        <v>27637.5</v>
      </c>
      <c r="K307" s="205">
        <v>24500</v>
      </c>
      <c r="L307" s="205"/>
      <c r="M307" s="205">
        <v>31290.625</v>
      </c>
      <c r="N307" s="205">
        <v>26255.625</v>
      </c>
      <c r="O307" s="196" t="b">
        <v>1</v>
      </c>
      <c r="P307" s="196" t="b">
        <v>1</v>
      </c>
      <c r="Q307" s="196" t="b">
        <v>1</v>
      </c>
      <c r="U307" s="224">
        <v>2295.8333333333335</v>
      </c>
      <c r="V307" s="224">
        <v>2347.916666666667</v>
      </c>
      <c r="W307" s="224">
        <v>258.27083333333337</v>
      </c>
      <c r="X307" s="224">
        <v>2606.1875000000005</v>
      </c>
    </row>
    <row r="308" spans="1:28" ht="14" x14ac:dyDescent="0.15">
      <c r="A308" s="196">
        <v>21</v>
      </c>
      <c r="B308" s="204"/>
      <c r="C308" s="224">
        <v>38862.5</v>
      </c>
      <c r="D308" s="224">
        <v>32500</v>
      </c>
      <c r="E308" s="224">
        <v>28750</v>
      </c>
      <c r="F308" s="212"/>
      <c r="G308" s="212"/>
      <c r="I308" s="205">
        <v>34350</v>
      </c>
      <c r="J308" s="205">
        <v>28812.5</v>
      </c>
      <c r="K308" s="205">
        <v>25550</v>
      </c>
      <c r="L308" s="205"/>
      <c r="M308" s="205">
        <v>32632.5</v>
      </c>
      <c r="N308" s="205">
        <v>27371.875</v>
      </c>
      <c r="O308" s="196" t="b">
        <v>1</v>
      </c>
      <c r="P308" s="196" t="b">
        <v>1</v>
      </c>
      <c r="Q308" s="196" t="b">
        <v>1</v>
      </c>
      <c r="U308" s="224">
        <v>2395.8333333333335</v>
      </c>
      <c r="V308" s="224">
        <v>2447.916666666667</v>
      </c>
      <c r="W308" s="224">
        <v>269.27083333333337</v>
      </c>
      <c r="X308" s="224">
        <v>2717.1875000000005</v>
      </c>
    </row>
    <row r="309" spans="1:28" ht="14" x14ac:dyDescent="0.15">
      <c r="A309" s="196">
        <v>22</v>
      </c>
      <c r="B309" s="204"/>
      <c r="C309" s="224">
        <v>40400</v>
      </c>
      <c r="D309" s="224">
        <v>33787.5</v>
      </c>
      <c r="E309" s="224">
        <v>29887.5</v>
      </c>
      <c r="F309" s="212"/>
      <c r="G309" s="212"/>
      <c r="I309" s="205">
        <v>35675</v>
      </c>
      <c r="J309" s="205">
        <v>29925</v>
      </c>
      <c r="K309" s="205">
        <v>26537.5</v>
      </c>
      <c r="L309" s="205"/>
      <c r="M309" s="205">
        <v>33891.25</v>
      </c>
      <c r="N309" s="205">
        <v>28428.75</v>
      </c>
      <c r="O309" s="196" t="b">
        <v>1</v>
      </c>
      <c r="P309" s="196" t="b">
        <v>1</v>
      </c>
      <c r="Q309" s="196" t="b">
        <v>1</v>
      </c>
      <c r="U309" s="224">
        <v>2490.625</v>
      </c>
      <c r="V309" s="224">
        <v>2542.7083333333335</v>
      </c>
      <c r="W309" s="224">
        <v>279.69791666666669</v>
      </c>
      <c r="X309" s="224">
        <v>2822.40625</v>
      </c>
    </row>
    <row r="310" spans="1:28" ht="14" x14ac:dyDescent="0.15">
      <c r="A310" s="196">
        <v>23</v>
      </c>
      <c r="B310" s="204"/>
      <c r="C310" s="224">
        <v>42137.5</v>
      </c>
      <c r="D310" s="224">
        <v>35237.5</v>
      </c>
      <c r="E310" s="224">
        <v>31125</v>
      </c>
      <c r="F310" s="212"/>
      <c r="G310" s="212"/>
      <c r="I310" s="205">
        <v>37187.5</v>
      </c>
      <c r="J310" s="205">
        <v>31175</v>
      </c>
      <c r="K310" s="205">
        <v>27612.5</v>
      </c>
      <c r="L310" s="205"/>
      <c r="M310" s="205">
        <v>35328.125</v>
      </c>
      <c r="N310" s="205">
        <v>29616.25</v>
      </c>
      <c r="O310" s="196" t="b">
        <v>1</v>
      </c>
      <c r="P310" s="196" t="b">
        <v>1</v>
      </c>
      <c r="Q310" s="196" t="b">
        <v>1</v>
      </c>
      <c r="U310" s="224">
        <v>2593.75</v>
      </c>
      <c r="V310" s="224">
        <v>2645.8333333333335</v>
      </c>
      <c r="W310" s="224">
        <v>291.04166666666669</v>
      </c>
      <c r="X310" s="224">
        <v>2936.875</v>
      </c>
    </row>
    <row r="311" spans="1:28" ht="14" x14ac:dyDescent="0.15">
      <c r="A311" s="196">
        <v>24</v>
      </c>
      <c r="B311" s="204"/>
      <c r="C311" s="224">
        <v>43750</v>
      </c>
      <c r="D311" s="224">
        <v>36600</v>
      </c>
      <c r="E311" s="224">
        <v>32337.5</v>
      </c>
      <c r="F311" s="212"/>
      <c r="G311" s="212"/>
      <c r="I311" s="205">
        <v>38600</v>
      </c>
      <c r="J311" s="205">
        <v>32362.5</v>
      </c>
      <c r="K311" s="205">
        <v>28662.5</v>
      </c>
      <c r="L311" s="205"/>
      <c r="M311" s="205">
        <v>36670</v>
      </c>
      <c r="N311" s="205">
        <v>30744.375</v>
      </c>
      <c r="O311" s="196" t="b">
        <v>1</v>
      </c>
      <c r="P311" s="196" t="b">
        <v>1</v>
      </c>
      <c r="Q311" s="196" t="b">
        <v>1</v>
      </c>
      <c r="U311" s="224">
        <v>2694.7916666666665</v>
      </c>
      <c r="V311" s="224">
        <v>2746.875</v>
      </c>
      <c r="W311" s="224">
        <v>302.15625</v>
      </c>
      <c r="X311" s="224">
        <v>3049.03125</v>
      </c>
    </row>
    <row r="312" spans="1:28" ht="14" x14ac:dyDescent="0.15">
      <c r="A312" s="196">
        <v>25</v>
      </c>
      <c r="B312" s="204"/>
      <c r="C312" s="224">
        <v>44887.5</v>
      </c>
      <c r="D312" s="224">
        <v>37537.5</v>
      </c>
      <c r="E312" s="224">
        <v>33187.5</v>
      </c>
      <c r="F312" s="212"/>
      <c r="G312" s="212"/>
      <c r="I312" s="205">
        <v>39575</v>
      </c>
      <c r="J312" s="205">
        <v>33187.5</v>
      </c>
      <c r="K312" s="205">
        <v>29400</v>
      </c>
      <c r="L312" s="205"/>
      <c r="M312" s="205">
        <v>37596.25</v>
      </c>
      <c r="N312" s="205">
        <v>31528.125</v>
      </c>
      <c r="O312" s="196" t="b">
        <v>1</v>
      </c>
      <c r="P312" s="196" t="b">
        <v>1</v>
      </c>
      <c r="Q312" s="196" t="b">
        <v>1</v>
      </c>
      <c r="U312" s="224">
        <v>2765.625</v>
      </c>
      <c r="V312" s="224">
        <v>2817.7083333333335</v>
      </c>
      <c r="W312" s="224">
        <v>309.94791666666669</v>
      </c>
      <c r="X312" s="224">
        <v>3127.65625</v>
      </c>
    </row>
    <row r="313" spans="1:28" ht="14" x14ac:dyDescent="0.15">
      <c r="A313" s="196">
        <v>26</v>
      </c>
      <c r="B313" s="204"/>
      <c r="C313" s="224">
        <v>46625</v>
      </c>
      <c r="D313" s="224">
        <v>38937.5</v>
      </c>
      <c r="E313" s="224">
        <v>34400</v>
      </c>
      <c r="F313" s="212"/>
      <c r="G313" s="212"/>
      <c r="I313" s="205">
        <v>41087.5</v>
      </c>
      <c r="J313" s="205">
        <v>34400</v>
      </c>
      <c r="K313" s="205">
        <v>30462.5</v>
      </c>
      <c r="L313" s="205"/>
      <c r="M313" s="205">
        <v>39033.125</v>
      </c>
      <c r="N313" s="205">
        <v>32680</v>
      </c>
      <c r="O313" s="196" t="b">
        <v>1</v>
      </c>
      <c r="P313" s="196" t="b">
        <v>1</v>
      </c>
      <c r="Q313" s="196" t="b">
        <v>1</v>
      </c>
      <c r="U313" s="224">
        <v>2866.6666666666665</v>
      </c>
      <c r="V313" s="224">
        <v>2918.75</v>
      </c>
      <c r="W313" s="224">
        <v>321.0625</v>
      </c>
      <c r="X313" s="224">
        <v>3239.8125</v>
      </c>
    </row>
    <row r="314" spans="1:28" ht="14" x14ac:dyDescent="0.15">
      <c r="A314" s="196">
        <v>27</v>
      </c>
      <c r="B314" s="204"/>
      <c r="C314" s="224">
        <v>48300</v>
      </c>
      <c r="D314" s="224">
        <v>40362.5</v>
      </c>
      <c r="E314" s="224">
        <v>35675</v>
      </c>
      <c r="F314" s="212"/>
      <c r="G314" s="212"/>
      <c r="I314" s="205">
        <v>42550</v>
      </c>
      <c r="J314" s="205">
        <v>35637.5</v>
      </c>
      <c r="K314" s="205">
        <v>31562.5</v>
      </c>
      <c r="L314" s="205"/>
      <c r="M314" s="205">
        <v>40422.5</v>
      </c>
      <c r="N314" s="205">
        <v>33855.625</v>
      </c>
      <c r="O314" s="196" t="b">
        <v>1</v>
      </c>
      <c r="P314" s="196" t="b">
        <v>1</v>
      </c>
      <c r="Q314" s="196" t="b">
        <v>1</v>
      </c>
      <c r="U314" s="224">
        <v>2972.9166666666665</v>
      </c>
      <c r="V314" s="224">
        <v>3025</v>
      </c>
      <c r="W314" s="224">
        <v>332.75</v>
      </c>
      <c r="X314" s="224">
        <v>3357.75</v>
      </c>
    </row>
    <row r="315" spans="1:28" ht="14" x14ac:dyDescent="0.15">
      <c r="A315" s="196">
        <v>28</v>
      </c>
      <c r="B315" s="204"/>
      <c r="C315" s="224">
        <v>50037.5</v>
      </c>
      <c r="D315" s="224">
        <v>41825</v>
      </c>
      <c r="E315" s="224">
        <v>36900</v>
      </c>
      <c r="F315" s="212"/>
      <c r="G315" s="212"/>
      <c r="I315" s="205">
        <v>44062.5</v>
      </c>
      <c r="J315" s="205">
        <v>36912.5</v>
      </c>
      <c r="K315" s="205">
        <v>32637.5</v>
      </c>
      <c r="L315" s="205"/>
      <c r="M315" s="205">
        <v>41859.375</v>
      </c>
      <c r="N315" s="205">
        <v>35066.875</v>
      </c>
      <c r="O315" s="196" t="b">
        <v>1</v>
      </c>
      <c r="P315" s="196" t="b">
        <v>1</v>
      </c>
      <c r="Q315" s="196" t="b">
        <v>1</v>
      </c>
      <c r="U315" s="224">
        <v>3075</v>
      </c>
      <c r="V315" s="224">
        <v>3127.0833333333335</v>
      </c>
      <c r="W315" s="224">
        <v>343.97916666666669</v>
      </c>
      <c r="X315" s="224">
        <v>3471.0625</v>
      </c>
      <c r="Y315" s="202"/>
    </row>
    <row r="316" spans="1:28" ht="14" x14ac:dyDescent="0.15">
      <c r="A316" s="196">
        <v>29</v>
      </c>
      <c r="B316" s="204"/>
      <c r="C316" s="224">
        <v>52175</v>
      </c>
      <c r="D316" s="224">
        <v>43587.5</v>
      </c>
      <c r="E316" s="224">
        <v>38537.5</v>
      </c>
      <c r="F316" s="212"/>
      <c r="G316" s="212"/>
      <c r="I316" s="205">
        <v>45912.5</v>
      </c>
      <c r="J316" s="205">
        <v>38437.5</v>
      </c>
      <c r="K316" s="205">
        <v>34062.5</v>
      </c>
      <c r="L316" s="205"/>
      <c r="M316" s="205">
        <v>43616.875</v>
      </c>
      <c r="N316" s="205">
        <v>36515.625</v>
      </c>
      <c r="O316" s="196" t="b">
        <v>1</v>
      </c>
      <c r="P316" s="196" t="b">
        <v>1</v>
      </c>
      <c r="Q316" s="196" t="b">
        <v>1</v>
      </c>
      <c r="U316" s="224">
        <v>3211.4583333333335</v>
      </c>
      <c r="V316" s="224">
        <v>3263.541666666667</v>
      </c>
      <c r="W316" s="224">
        <v>358.98958333333337</v>
      </c>
      <c r="X316" s="224">
        <v>3622.5312500000005</v>
      </c>
    </row>
    <row r="317" spans="1:28" ht="14" x14ac:dyDescent="0.15">
      <c r="A317" s="196">
        <v>30</v>
      </c>
      <c r="B317" s="204"/>
      <c r="C317" s="224">
        <v>54462.5</v>
      </c>
      <c r="D317" s="224">
        <v>45512.5</v>
      </c>
      <c r="E317" s="224">
        <v>40237.5</v>
      </c>
      <c r="F317" s="212"/>
      <c r="G317" s="212"/>
      <c r="I317" s="205">
        <v>47900</v>
      </c>
      <c r="J317" s="205">
        <v>40125</v>
      </c>
      <c r="K317" s="205">
        <v>35525</v>
      </c>
      <c r="L317" s="205"/>
      <c r="M317" s="205">
        <v>45505</v>
      </c>
      <c r="N317" s="205">
        <v>38118.75</v>
      </c>
      <c r="O317" s="196" t="b">
        <v>1</v>
      </c>
      <c r="P317" s="196" t="b">
        <v>1</v>
      </c>
      <c r="Q317" s="196" t="b">
        <v>1</v>
      </c>
      <c r="U317" s="224">
        <v>3353.125</v>
      </c>
      <c r="V317" s="224">
        <v>3405.2083333333335</v>
      </c>
      <c r="W317" s="224">
        <v>374.57291666666669</v>
      </c>
      <c r="X317" s="224">
        <v>3779.78125</v>
      </c>
    </row>
    <row r="318" spans="1:28" ht="14" x14ac:dyDescent="0.15">
      <c r="A318" s="196">
        <v>31</v>
      </c>
      <c r="B318" s="204"/>
      <c r="C318" s="224">
        <v>56762.5</v>
      </c>
      <c r="D318" s="224">
        <v>47412.5</v>
      </c>
      <c r="E318" s="224">
        <v>41887.5</v>
      </c>
      <c r="F318" s="212"/>
      <c r="G318" s="212"/>
      <c r="I318" s="205">
        <v>49912.5</v>
      </c>
      <c r="J318" s="205">
        <v>41775</v>
      </c>
      <c r="K318" s="205">
        <v>36975</v>
      </c>
      <c r="L318" s="205"/>
      <c r="M318" s="205">
        <v>47416.875</v>
      </c>
      <c r="N318" s="205">
        <v>39686.25</v>
      </c>
      <c r="O318" s="196" t="b">
        <v>1</v>
      </c>
      <c r="P318" s="196" t="b">
        <v>1</v>
      </c>
      <c r="Q318" s="196" t="b">
        <v>1</v>
      </c>
      <c r="U318" s="224">
        <v>3490.625</v>
      </c>
      <c r="V318" s="224">
        <v>3542.7083333333335</v>
      </c>
      <c r="W318" s="224">
        <v>389.69791666666669</v>
      </c>
      <c r="X318" s="224">
        <v>3932.40625</v>
      </c>
    </row>
    <row r="319" spans="1:28" ht="14" x14ac:dyDescent="0.15">
      <c r="A319" s="196">
        <v>32</v>
      </c>
      <c r="B319" s="204"/>
      <c r="C319" s="224">
        <v>59037.5</v>
      </c>
      <c r="D319" s="224">
        <v>49325</v>
      </c>
      <c r="E319" s="224">
        <v>43587.5</v>
      </c>
      <c r="F319" s="212"/>
      <c r="G319" s="212"/>
      <c r="I319" s="205">
        <v>51887.5</v>
      </c>
      <c r="J319" s="205">
        <v>43425</v>
      </c>
      <c r="K319" s="205">
        <v>38437.5</v>
      </c>
      <c r="L319" s="205"/>
      <c r="M319" s="205">
        <v>49293.125</v>
      </c>
      <c r="N319" s="205">
        <v>41253.75</v>
      </c>
      <c r="O319" s="196" t="b">
        <v>1</v>
      </c>
      <c r="P319" s="196" t="b">
        <v>1</v>
      </c>
      <c r="Q319" s="196" t="b">
        <v>1</v>
      </c>
      <c r="U319" s="224">
        <v>3632.2916666666665</v>
      </c>
      <c r="V319" s="224">
        <v>3684.375</v>
      </c>
      <c r="W319" s="224">
        <v>405.28125</v>
      </c>
      <c r="X319" s="224">
        <v>4089.65625</v>
      </c>
    </row>
    <row r="320" spans="1:28" ht="14" x14ac:dyDescent="0.15">
      <c r="A320" s="196">
        <v>33</v>
      </c>
      <c r="B320" s="204"/>
      <c r="C320" s="224">
        <v>60625</v>
      </c>
      <c r="D320" s="224">
        <v>50650</v>
      </c>
      <c r="E320" s="224">
        <v>44750</v>
      </c>
      <c r="F320" s="212"/>
      <c r="G320" s="212"/>
      <c r="I320" s="205">
        <v>53262.5</v>
      </c>
      <c r="J320" s="205">
        <v>44587.5</v>
      </c>
      <c r="K320" s="205">
        <v>39462.5</v>
      </c>
      <c r="L320" s="205"/>
      <c r="M320" s="205">
        <v>50599.375</v>
      </c>
      <c r="N320" s="205">
        <v>42358.125</v>
      </c>
      <c r="O320" s="196" t="b">
        <v>1</v>
      </c>
      <c r="P320" s="196" t="b">
        <v>1</v>
      </c>
      <c r="Q320" s="196" t="b">
        <v>1</v>
      </c>
      <c r="U320" s="224">
        <v>3729.1666666666665</v>
      </c>
      <c r="V320" s="224">
        <v>3781.25</v>
      </c>
      <c r="W320" s="224">
        <v>415.9375</v>
      </c>
      <c r="X320" s="224">
        <v>4197.1875</v>
      </c>
    </row>
    <row r="321" spans="1:24" ht="14" x14ac:dyDescent="0.15">
      <c r="A321" s="196">
        <v>34</v>
      </c>
      <c r="B321" s="204"/>
      <c r="C321" s="224">
        <v>62312.5</v>
      </c>
      <c r="D321" s="224">
        <v>52062.5</v>
      </c>
      <c r="E321" s="224">
        <v>45912.5</v>
      </c>
      <c r="F321" s="212"/>
      <c r="G321" s="212"/>
      <c r="I321" s="205">
        <v>54725</v>
      </c>
      <c r="J321" s="205">
        <v>45812.5</v>
      </c>
      <c r="K321" s="205">
        <v>40475</v>
      </c>
      <c r="L321" s="205"/>
      <c r="M321" s="205">
        <v>51988.75</v>
      </c>
      <c r="N321" s="205">
        <v>43521.875</v>
      </c>
      <c r="O321" s="196" t="b">
        <v>1</v>
      </c>
      <c r="P321" s="196" t="b">
        <v>1</v>
      </c>
      <c r="Q321" s="196" t="b">
        <v>1</v>
      </c>
      <c r="U321" s="224">
        <v>3826.0416666666665</v>
      </c>
      <c r="V321" s="224">
        <v>3878.125</v>
      </c>
      <c r="W321" s="224">
        <v>426.59375</v>
      </c>
      <c r="X321" s="224">
        <v>4304.71875</v>
      </c>
    </row>
    <row r="322" spans="1:24" ht="14" x14ac:dyDescent="0.15">
      <c r="A322" s="196">
        <v>35</v>
      </c>
      <c r="B322" s="204"/>
      <c r="C322" s="224">
        <v>63887.5</v>
      </c>
      <c r="D322" s="224">
        <v>53362.5</v>
      </c>
      <c r="E322" s="224">
        <v>47137.5</v>
      </c>
      <c r="F322" s="212"/>
      <c r="G322" s="212"/>
      <c r="I322" s="205">
        <v>56100</v>
      </c>
      <c r="J322" s="205">
        <v>46937.5</v>
      </c>
      <c r="K322" s="205">
        <v>41537.5</v>
      </c>
      <c r="L322" s="205"/>
      <c r="M322" s="205">
        <v>53295</v>
      </c>
      <c r="N322" s="205">
        <v>44590.625</v>
      </c>
      <c r="O322" s="196" t="b">
        <v>1</v>
      </c>
      <c r="P322" s="196" t="b">
        <v>1</v>
      </c>
      <c r="Q322" s="196" t="b">
        <v>1</v>
      </c>
      <c r="U322" s="224">
        <v>3928.125</v>
      </c>
      <c r="V322" s="224">
        <v>3980.2083333333335</v>
      </c>
      <c r="W322" s="224">
        <v>437.82291666666669</v>
      </c>
      <c r="X322" s="224">
        <v>4418.03125</v>
      </c>
    </row>
    <row r="323" spans="1:24" ht="14" x14ac:dyDescent="0.15">
      <c r="A323" s="196">
        <v>36</v>
      </c>
      <c r="B323" s="204"/>
      <c r="C323" s="224">
        <v>65525</v>
      </c>
      <c r="D323" s="224">
        <v>54750</v>
      </c>
      <c r="E323" s="224">
        <v>48300</v>
      </c>
      <c r="F323" s="212"/>
      <c r="G323" s="212"/>
      <c r="I323" s="205">
        <v>57525</v>
      </c>
      <c r="J323" s="205">
        <v>48150</v>
      </c>
      <c r="K323" s="205">
        <v>42550</v>
      </c>
      <c r="L323" s="205"/>
      <c r="M323" s="205">
        <v>54648.75</v>
      </c>
      <c r="N323" s="205">
        <v>45742.5</v>
      </c>
      <c r="O323" s="196" t="b">
        <v>1</v>
      </c>
      <c r="P323" s="196" t="b">
        <v>1</v>
      </c>
      <c r="Q323" s="196" t="b">
        <v>1</v>
      </c>
      <c r="U323" s="224">
        <v>4025</v>
      </c>
      <c r="V323" s="224">
        <v>4077.0833333333335</v>
      </c>
      <c r="W323" s="224">
        <v>448.47916666666669</v>
      </c>
      <c r="X323" s="224">
        <v>4525.5625</v>
      </c>
    </row>
    <row r="324" spans="1:24" ht="14" x14ac:dyDescent="0.15">
      <c r="A324" s="196">
        <v>37</v>
      </c>
      <c r="B324" s="204"/>
      <c r="C324" s="224">
        <v>67162.5</v>
      </c>
      <c r="D324" s="224">
        <v>56087.5</v>
      </c>
      <c r="E324" s="224">
        <v>49537.5</v>
      </c>
      <c r="F324" s="212"/>
      <c r="G324" s="212"/>
      <c r="I324" s="205">
        <v>58950</v>
      </c>
      <c r="J324" s="205">
        <v>49312.5</v>
      </c>
      <c r="K324" s="205">
        <v>43612.5</v>
      </c>
      <c r="L324" s="205"/>
      <c r="M324" s="205">
        <v>56002.5</v>
      </c>
      <c r="N324" s="205">
        <v>46846.875</v>
      </c>
      <c r="O324" s="196" t="b">
        <v>1</v>
      </c>
      <c r="P324" s="196" t="b">
        <v>1</v>
      </c>
      <c r="Q324" s="196" t="b">
        <v>1</v>
      </c>
      <c r="U324" s="224">
        <v>4128.125</v>
      </c>
      <c r="V324" s="224">
        <v>4180.208333333333</v>
      </c>
      <c r="W324" s="224">
        <v>459.82291666666663</v>
      </c>
      <c r="X324" s="224">
        <v>4640.03125</v>
      </c>
    </row>
    <row r="325" spans="1:24" ht="14" x14ac:dyDescent="0.15">
      <c r="A325" s="196">
        <v>38</v>
      </c>
      <c r="B325" s="204"/>
      <c r="C325" s="224">
        <v>68725</v>
      </c>
      <c r="D325" s="224">
        <v>57387.5</v>
      </c>
      <c r="E325" s="224">
        <v>50650</v>
      </c>
      <c r="F325" s="212"/>
      <c r="G325" s="212"/>
      <c r="I325" s="205">
        <v>60300</v>
      </c>
      <c r="J325" s="205">
        <v>50450</v>
      </c>
      <c r="K325" s="205">
        <v>44587.5</v>
      </c>
      <c r="L325" s="205"/>
      <c r="M325" s="205">
        <v>57285</v>
      </c>
      <c r="N325" s="205">
        <v>47927.5</v>
      </c>
      <c r="O325" s="196" t="b">
        <v>1</v>
      </c>
      <c r="P325" s="196" t="b">
        <v>1</v>
      </c>
      <c r="Q325" s="196" t="b">
        <v>1</v>
      </c>
      <c r="U325" s="224">
        <v>4220.833333333333</v>
      </c>
      <c r="V325" s="224">
        <v>4272.9166666666661</v>
      </c>
      <c r="W325" s="224">
        <v>470.02083333333326</v>
      </c>
      <c r="X325" s="224">
        <v>4742.9374999999991</v>
      </c>
    </row>
    <row r="326" spans="1:24" ht="14" x14ac:dyDescent="0.15">
      <c r="A326" s="196">
        <v>39</v>
      </c>
      <c r="B326" s="204"/>
      <c r="C326" s="224">
        <v>70875</v>
      </c>
      <c r="D326" s="224">
        <v>59175</v>
      </c>
      <c r="E326" s="224">
        <v>52250</v>
      </c>
      <c r="F326" s="212"/>
      <c r="G326" s="212"/>
      <c r="I326" s="205">
        <v>62175</v>
      </c>
      <c r="J326" s="205">
        <v>52000</v>
      </c>
      <c r="K326" s="205">
        <v>45975</v>
      </c>
      <c r="L326" s="205"/>
      <c r="M326" s="205">
        <v>59066.25</v>
      </c>
      <c r="N326" s="205">
        <v>49400</v>
      </c>
      <c r="O326" s="196" t="b">
        <v>1</v>
      </c>
      <c r="P326" s="196" t="b">
        <v>1</v>
      </c>
      <c r="Q326" s="196" t="b">
        <v>1</v>
      </c>
      <c r="U326" s="224">
        <v>4354.166666666667</v>
      </c>
      <c r="V326" s="224">
        <v>4406.25</v>
      </c>
      <c r="W326" s="224">
        <v>484.6875</v>
      </c>
      <c r="X326" s="224">
        <v>4890.9375</v>
      </c>
    </row>
    <row r="327" spans="1:24" ht="14" x14ac:dyDescent="0.15">
      <c r="A327" s="196">
        <v>40</v>
      </c>
      <c r="B327" s="204"/>
      <c r="C327" s="224">
        <v>72825</v>
      </c>
      <c r="D327" s="224">
        <v>60800</v>
      </c>
      <c r="E327" s="224">
        <v>53687.5</v>
      </c>
      <c r="F327" s="212"/>
      <c r="G327" s="212"/>
      <c r="I327" s="205">
        <v>63862.5</v>
      </c>
      <c r="J327" s="205">
        <v>53412.5</v>
      </c>
      <c r="K327" s="205">
        <v>47225</v>
      </c>
      <c r="L327" s="205"/>
      <c r="M327" s="205">
        <v>60669.375</v>
      </c>
      <c r="N327" s="205">
        <v>50741.875</v>
      </c>
      <c r="O327" s="196" t="b">
        <v>1</v>
      </c>
      <c r="P327" s="196" t="b">
        <v>1</v>
      </c>
      <c r="Q327" s="196" t="b">
        <v>1</v>
      </c>
      <c r="U327" s="224">
        <v>4473.958333333333</v>
      </c>
      <c r="V327" s="224">
        <v>4526.0416666666661</v>
      </c>
      <c r="W327" s="224">
        <v>497.86458333333326</v>
      </c>
      <c r="X327" s="224">
        <v>5023.9062499999991</v>
      </c>
    </row>
    <row r="328" spans="1:24" ht="14" x14ac:dyDescent="0.15">
      <c r="A328" s="196">
        <v>41</v>
      </c>
      <c r="B328" s="204"/>
      <c r="C328" s="224">
        <v>74750</v>
      </c>
      <c r="D328" s="224">
        <v>62400</v>
      </c>
      <c r="E328" s="224">
        <v>55100</v>
      </c>
      <c r="F328" s="212"/>
      <c r="G328" s="212"/>
      <c r="I328" s="205">
        <v>65550</v>
      </c>
      <c r="J328" s="205">
        <v>54812.5</v>
      </c>
      <c r="K328" s="205">
        <v>48450</v>
      </c>
      <c r="L328" s="205"/>
      <c r="M328" s="205">
        <v>62272.5</v>
      </c>
      <c r="N328" s="205">
        <v>52071.875</v>
      </c>
      <c r="O328" s="196" t="b">
        <v>1</v>
      </c>
      <c r="P328" s="196" t="b">
        <v>1</v>
      </c>
      <c r="Q328" s="196" t="b">
        <v>1</v>
      </c>
      <c r="U328" s="224">
        <v>4591.666666666667</v>
      </c>
      <c r="V328" s="224">
        <v>4643.75</v>
      </c>
      <c r="W328" s="224">
        <v>510.8125</v>
      </c>
      <c r="X328" s="224">
        <v>5154.5625</v>
      </c>
    </row>
    <row r="329" spans="1:24" ht="14" x14ac:dyDescent="0.15">
      <c r="A329" s="196">
        <v>42</v>
      </c>
      <c r="B329" s="204"/>
      <c r="C329" s="224">
        <v>76700</v>
      </c>
      <c r="D329" s="224">
        <v>64050</v>
      </c>
      <c r="E329" s="224">
        <v>56587.5</v>
      </c>
      <c r="F329" s="212"/>
      <c r="G329" s="212"/>
      <c r="I329" s="205">
        <v>67237.5</v>
      </c>
      <c r="J329" s="205">
        <v>56237.5</v>
      </c>
      <c r="K329" s="205">
        <v>49737.5</v>
      </c>
      <c r="L329" s="205"/>
      <c r="M329" s="205">
        <v>63875.625</v>
      </c>
      <c r="N329" s="205">
        <v>53425.625</v>
      </c>
      <c r="O329" s="196" t="b">
        <v>1</v>
      </c>
      <c r="P329" s="196" t="b">
        <v>1</v>
      </c>
      <c r="Q329" s="196" t="b">
        <v>1</v>
      </c>
      <c r="U329" s="224">
        <v>4715.625</v>
      </c>
      <c r="V329" s="224">
        <v>4767.708333333333</v>
      </c>
      <c r="W329" s="224">
        <v>524.44791666666663</v>
      </c>
      <c r="X329" s="224">
        <v>5292.15625</v>
      </c>
    </row>
    <row r="330" spans="1:24" ht="14" x14ac:dyDescent="0.15">
      <c r="A330" s="196">
        <v>43</v>
      </c>
      <c r="B330" s="204"/>
      <c r="C330" s="224">
        <v>78925</v>
      </c>
      <c r="D330" s="224">
        <v>65900</v>
      </c>
      <c r="E330" s="224">
        <v>58162.5</v>
      </c>
      <c r="F330" s="212"/>
      <c r="G330" s="212"/>
      <c r="I330" s="205">
        <v>69175</v>
      </c>
      <c r="J330" s="205">
        <v>57850</v>
      </c>
      <c r="K330" s="205">
        <v>51125</v>
      </c>
      <c r="L330" s="205"/>
      <c r="M330" s="205">
        <v>65716.25</v>
      </c>
      <c r="N330" s="205">
        <v>54957.5</v>
      </c>
      <c r="O330" s="196" t="b">
        <v>1</v>
      </c>
      <c r="P330" s="196" t="b">
        <v>1</v>
      </c>
      <c r="Q330" s="196" t="b">
        <v>1</v>
      </c>
      <c r="U330" s="224">
        <v>4846.875</v>
      </c>
      <c r="V330" s="224">
        <v>4898.958333333333</v>
      </c>
      <c r="W330" s="224">
        <v>538.88541666666663</v>
      </c>
      <c r="X330" s="224">
        <v>5437.84375</v>
      </c>
    </row>
    <row r="331" spans="1:24" ht="14" x14ac:dyDescent="0.15">
      <c r="A331" s="196">
        <v>44</v>
      </c>
      <c r="B331" s="204"/>
      <c r="C331" s="224">
        <v>81225</v>
      </c>
      <c r="D331" s="224">
        <v>67837.5</v>
      </c>
      <c r="E331" s="224">
        <v>59862.5</v>
      </c>
      <c r="F331" s="212"/>
      <c r="G331" s="212"/>
      <c r="I331" s="205">
        <v>71187.5</v>
      </c>
      <c r="J331" s="205">
        <v>59525</v>
      </c>
      <c r="K331" s="205">
        <v>52587.5</v>
      </c>
      <c r="L331" s="205"/>
      <c r="M331" s="205">
        <v>67628.125</v>
      </c>
      <c r="N331" s="205">
        <v>56548.75</v>
      </c>
      <c r="O331" s="196" t="b">
        <v>1</v>
      </c>
      <c r="P331" s="196" t="b">
        <v>1</v>
      </c>
      <c r="Q331" s="196" t="b">
        <v>1</v>
      </c>
      <c r="U331" s="224">
        <v>4988.541666666667</v>
      </c>
      <c r="V331" s="224">
        <v>5040.625</v>
      </c>
      <c r="W331" s="224">
        <v>554.46875</v>
      </c>
      <c r="X331" s="224">
        <v>5595.09375</v>
      </c>
    </row>
    <row r="332" spans="1:24" ht="14" x14ac:dyDescent="0.15">
      <c r="A332" s="196">
        <v>45</v>
      </c>
      <c r="B332" s="204"/>
      <c r="C332" s="224">
        <v>83487.5</v>
      </c>
      <c r="D332" s="224">
        <v>69675</v>
      </c>
      <c r="E332" s="224">
        <v>61512.5</v>
      </c>
      <c r="F332" s="212"/>
      <c r="G332" s="212"/>
      <c r="I332" s="205">
        <v>73150</v>
      </c>
      <c r="J332" s="205">
        <v>61125</v>
      </c>
      <c r="K332" s="205">
        <v>54037.5</v>
      </c>
      <c r="L332" s="205"/>
      <c r="M332" s="205">
        <v>69492.5</v>
      </c>
      <c r="N332" s="205">
        <v>58068.75</v>
      </c>
      <c r="O332" s="196" t="b">
        <v>1</v>
      </c>
      <c r="P332" s="196" t="b">
        <v>1</v>
      </c>
      <c r="Q332" s="196" t="b">
        <v>1</v>
      </c>
      <c r="U332" s="224">
        <v>5126.041666666667</v>
      </c>
      <c r="V332" s="224">
        <v>5178.125</v>
      </c>
      <c r="W332" s="224">
        <v>569.59375</v>
      </c>
      <c r="X332" s="224">
        <v>5747.71875</v>
      </c>
    </row>
    <row r="333" spans="1:24" ht="14" x14ac:dyDescent="0.15">
      <c r="A333" s="196">
        <v>46</v>
      </c>
      <c r="B333" s="204"/>
      <c r="C333" s="224">
        <v>85862.5</v>
      </c>
      <c r="D333" s="224">
        <v>71662.5</v>
      </c>
      <c r="E333" s="224">
        <v>63237.5</v>
      </c>
      <c r="F333" s="212"/>
      <c r="G333" s="212"/>
      <c r="I333" s="205">
        <v>75212.5</v>
      </c>
      <c r="J333" s="205">
        <v>62862.5</v>
      </c>
      <c r="K333" s="205">
        <v>55537.5</v>
      </c>
      <c r="L333" s="205"/>
      <c r="M333" s="205">
        <v>71451.875</v>
      </c>
      <c r="N333" s="205">
        <v>59719.375</v>
      </c>
      <c r="O333" s="196" t="b">
        <v>1</v>
      </c>
      <c r="P333" s="196" t="b">
        <v>1</v>
      </c>
      <c r="Q333" s="196" t="b">
        <v>1</v>
      </c>
      <c r="U333" s="224">
        <v>5269.791666666667</v>
      </c>
      <c r="V333" s="224">
        <v>5321.875</v>
      </c>
      <c r="W333" s="224">
        <v>585.40625</v>
      </c>
      <c r="X333" s="224">
        <v>5907.28125</v>
      </c>
    </row>
    <row r="334" spans="1:24" ht="14" x14ac:dyDescent="0.15">
      <c r="A334" s="196">
        <v>47</v>
      </c>
      <c r="B334" s="204"/>
      <c r="C334" s="224">
        <v>88125</v>
      </c>
      <c r="D334" s="224">
        <v>73587.5</v>
      </c>
      <c r="E334" s="224">
        <v>64962.5</v>
      </c>
      <c r="F334" s="212"/>
      <c r="G334" s="212"/>
      <c r="I334" s="205">
        <v>77175</v>
      </c>
      <c r="J334" s="205">
        <v>64525</v>
      </c>
      <c r="K334" s="205">
        <v>57025</v>
      </c>
      <c r="L334" s="205"/>
      <c r="M334" s="205">
        <v>73316.25</v>
      </c>
      <c r="N334" s="205">
        <v>61298.75</v>
      </c>
      <c r="O334" s="196" t="b">
        <v>1</v>
      </c>
      <c r="P334" s="196" t="b">
        <v>1</v>
      </c>
      <c r="Q334" s="196" t="b">
        <v>1</v>
      </c>
      <c r="U334" s="224">
        <v>5413.541666666667</v>
      </c>
      <c r="V334" s="224">
        <v>5465.625</v>
      </c>
      <c r="W334" s="224">
        <v>601.21875</v>
      </c>
      <c r="X334" s="224">
        <v>6066.84375</v>
      </c>
    </row>
    <row r="335" spans="1:24" ht="14" x14ac:dyDescent="0.15">
      <c r="A335" s="196">
        <v>48</v>
      </c>
      <c r="B335" s="204"/>
      <c r="C335" s="224">
        <v>92462.5</v>
      </c>
      <c r="D335" s="224">
        <v>77175</v>
      </c>
      <c r="E335" s="224">
        <v>68087.5</v>
      </c>
      <c r="F335" s="212"/>
      <c r="G335" s="212"/>
      <c r="I335" s="205">
        <v>80937.5</v>
      </c>
      <c r="J335" s="205">
        <v>67650</v>
      </c>
      <c r="K335" s="205">
        <v>59750</v>
      </c>
      <c r="L335" s="205"/>
      <c r="M335" s="205">
        <v>76890.625</v>
      </c>
      <c r="N335" s="205">
        <v>64267.5</v>
      </c>
      <c r="O335" s="196" t="b">
        <v>1</v>
      </c>
      <c r="P335" s="196" t="b">
        <v>1</v>
      </c>
      <c r="Q335" s="196" t="b">
        <v>1</v>
      </c>
      <c r="U335" s="224">
        <v>5673.958333333333</v>
      </c>
      <c r="V335" s="224">
        <v>5726.0416666666661</v>
      </c>
      <c r="W335" s="224">
        <v>629.86458333333326</v>
      </c>
      <c r="X335" s="224">
        <v>6355.9062499999991</v>
      </c>
    </row>
    <row r="336" spans="1:24" ht="14" x14ac:dyDescent="0.15">
      <c r="A336" s="196">
        <v>49</v>
      </c>
      <c r="B336" s="204"/>
      <c r="C336" s="224">
        <v>95487.5</v>
      </c>
      <c r="D336" s="224">
        <v>79687.5</v>
      </c>
      <c r="E336" s="224">
        <v>70325</v>
      </c>
      <c r="F336" s="212"/>
      <c r="G336" s="212"/>
      <c r="I336" s="205">
        <v>83575</v>
      </c>
      <c r="J336" s="205">
        <v>69837.5</v>
      </c>
      <c r="K336" s="205">
        <v>61687.5</v>
      </c>
      <c r="L336" s="205"/>
      <c r="M336" s="205">
        <v>79396.25</v>
      </c>
      <c r="N336" s="205">
        <v>66345.625</v>
      </c>
      <c r="O336" s="196" t="b">
        <v>1</v>
      </c>
      <c r="P336" s="196" t="b">
        <v>1</v>
      </c>
      <c r="Q336" s="196" t="b">
        <v>1</v>
      </c>
      <c r="U336" s="224">
        <v>5860.416666666667</v>
      </c>
      <c r="V336" s="224">
        <v>5912.5</v>
      </c>
      <c r="W336" s="224">
        <v>650.375</v>
      </c>
      <c r="X336" s="224">
        <v>6562.875</v>
      </c>
    </row>
    <row r="337" spans="1:24" ht="14" x14ac:dyDescent="0.15">
      <c r="A337" s="196">
        <v>50</v>
      </c>
      <c r="B337" s="204"/>
      <c r="C337" s="224">
        <v>98062.5</v>
      </c>
      <c r="D337" s="224">
        <v>81850</v>
      </c>
      <c r="E337" s="224">
        <v>72237.5</v>
      </c>
      <c r="F337" s="212"/>
      <c r="G337" s="212"/>
      <c r="I337" s="205">
        <v>85812.5</v>
      </c>
      <c r="J337" s="205">
        <v>71725</v>
      </c>
      <c r="K337" s="205">
        <v>63362.5</v>
      </c>
      <c r="L337" s="205"/>
      <c r="M337" s="205">
        <v>81521.875</v>
      </c>
      <c r="N337" s="205">
        <v>68138.75</v>
      </c>
      <c r="O337" s="196" t="b">
        <v>1</v>
      </c>
      <c r="P337" s="196" t="b">
        <v>1</v>
      </c>
      <c r="Q337" s="196" t="b">
        <v>1</v>
      </c>
      <c r="U337" s="224">
        <v>6019.791666666667</v>
      </c>
      <c r="V337" s="224">
        <v>6071.875</v>
      </c>
      <c r="W337" s="224">
        <v>667.90625</v>
      </c>
      <c r="X337" s="224">
        <v>6739.78125</v>
      </c>
    </row>
    <row r="338" spans="1:24" ht="14" x14ac:dyDescent="0.15">
      <c r="A338" s="196">
        <v>51</v>
      </c>
      <c r="B338" s="204"/>
      <c r="C338" s="224">
        <v>100575</v>
      </c>
      <c r="D338" s="224">
        <v>83925</v>
      </c>
      <c r="E338" s="224">
        <v>74100</v>
      </c>
      <c r="F338" s="212"/>
      <c r="G338" s="212"/>
      <c r="I338" s="205">
        <v>88000</v>
      </c>
      <c r="J338" s="205">
        <v>73525</v>
      </c>
      <c r="K338" s="205">
        <v>64975</v>
      </c>
      <c r="L338" s="205"/>
      <c r="M338" s="205">
        <v>83600</v>
      </c>
      <c r="N338" s="205">
        <v>69848.75</v>
      </c>
      <c r="O338" s="196" t="b">
        <v>1</v>
      </c>
      <c r="P338" s="196" t="b">
        <v>1</v>
      </c>
      <c r="Q338" s="196" t="b">
        <v>1</v>
      </c>
      <c r="U338" s="224">
        <v>6175</v>
      </c>
      <c r="V338" s="224">
        <v>6227.083333333333</v>
      </c>
      <c r="W338" s="224">
        <v>684.97916666666663</v>
      </c>
      <c r="X338" s="224">
        <v>6912.0625</v>
      </c>
    </row>
    <row r="339" spans="1:24" ht="14" x14ac:dyDescent="0.15">
      <c r="A339" s="196">
        <v>52</v>
      </c>
      <c r="B339" s="204"/>
      <c r="C339" s="224">
        <v>104087.5</v>
      </c>
      <c r="D339" s="224">
        <v>86837.5</v>
      </c>
      <c r="E339" s="224">
        <v>76662.5</v>
      </c>
      <c r="F339" s="212"/>
      <c r="G339" s="212"/>
      <c r="I339" s="205">
        <v>91050</v>
      </c>
      <c r="J339" s="205">
        <v>76050</v>
      </c>
      <c r="K339" s="205">
        <v>67212.5</v>
      </c>
      <c r="L339" s="205"/>
      <c r="M339" s="205">
        <v>86497.5</v>
      </c>
      <c r="N339" s="205">
        <v>72247.5</v>
      </c>
      <c r="O339" s="196" t="b">
        <v>1</v>
      </c>
      <c r="P339" s="196" t="b">
        <v>1</v>
      </c>
      <c r="Q339" s="196" t="b">
        <v>1</v>
      </c>
      <c r="U339" s="224">
        <v>6388.541666666667</v>
      </c>
      <c r="V339" s="224">
        <v>6440.625</v>
      </c>
      <c r="W339" s="224">
        <v>708.46875</v>
      </c>
      <c r="X339" s="224">
        <v>7149.09375</v>
      </c>
    </row>
    <row r="340" spans="1:24" ht="14" x14ac:dyDescent="0.15">
      <c r="A340" s="196">
        <v>53</v>
      </c>
      <c r="B340" s="204"/>
      <c r="C340" s="224">
        <v>109987.5</v>
      </c>
      <c r="D340" s="224">
        <v>91775</v>
      </c>
      <c r="E340" s="224">
        <v>80975</v>
      </c>
      <c r="F340" s="212"/>
      <c r="G340" s="212"/>
      <c r="I340" s="205">
        <v>96187.5</v>
      </c>
      <c r="J340" s="205">
        <v>80350</v>
      </c>
      <c r="K340" s="205">
        <v>70950</v>
      </c>
      <c r="L340" s="205"/>
      <c r="M340" s="205">
        <v>91378.125</v>
      </c>
      <c r="N340" s="205">
        <v>76332.5</v>
      </c>
      <c r="O340" s="196" t="b">
        <v>1</v>
      </c>
      <c r="P340" s="196" t="b">
        <v>1</v>
      </c>
      <c r="Q340" s="196" t="b">
        <v>1</v>
      </c>
      <c r="U340" s="224">
        <v>6747.916666666667</v>
      </c>
      <c r="V340" s="224">
        <v>6800</v>
      </c>
      <c r="W340" s="224">
        <v>748</v>
      </c>
      <c r="X340" s="224">
        <v>7548</v>
      </c>
    </row>
    <row r="341" spans="1:24" ht="14" x14ac:dyDescent="0.15">
      <c r="A341" s="196">
        <v>54</v>
      </c>
      <c r="B341" s="204"/>
      <c r="C341" s="224">
        <v>116950</v>
      </c>
      <c r="D341" s="224">
        <v>97575</v>
      </c>
      <c r="E341" s="224">
        <v>86100</v>
      </c>
      <c r="F341" s="212"/>
      <c r="G341" s="212"/>
      <c r="I341" s="205">
        <v>102237.5</v>
      </c>
      <c r="J341" s="205">
        <v>85387.5</v>
      </c>
      <c r="K341" s="205">
        <v>75425</v>
      </c>
      <c r="L341" s="205"/>
      <c r="M341" s="205">
        <v>97125.625</v>
      </c>
      <c r="N341" s="205">
        <v>81118.125</v>
      </c>
      <c r="O341" s="196" t="b">
        <v>1</v>
      </c>
      <c r="P341" s="196" t="b">
        <v>1</v>
      </c>
      <c r="Q341" s="196" t="b">
        <v>1</v>
      </c>
      <c r="U341" s="224">
        <v>7175</v>
      </c>
      <c r="V341" s="224">
        <v>7227.083333333333</v>
      </c>
      <c r="W341" s="224">
        <v>794.97916666666663</v>
      </c>
      <c r="X341" s="224">
        <v>8022.0625</v>
      </c>
    </row>
    <row r="342" spans="1:24" ht="14" x14ac:dyDescent="0.15">
      <c r="A342" s="196">
        <v>55</v>
      </c>
      <c r="B342" s="204"/>
      <c r="C342" s="224">
        <v>123100</v>
      </c>
      <c r="D342" s="224">
        <v>102712.5</v>
      </c>
      <c r="E342" s="224">
        <v>90575</v>
      </c>
      <c r="F342" s="212"/>
      <c r="G342" s="212"/>
      <c r="I342" s="205">
        <v>107587.5</v>
      </c>
      <c r="J342" s="205">
        <v>89850</v>
      </c>
      <c r="K342" s="205">
        <v>79300</v>
      </c>
      <c r="L342" s="205"/>
      <c r="M342" s="205">
        <v>102208.125</v>
      </c>
      <c r="N342" s="205">
        <v>85357.5</v>
      </c>
      <c r="O342" s="196" t="b">
        <v>1</v>
      </c>
      <c r="P342" s="196" t="b">
        <v>1</v>
      </c>
      <c r="Q342" s="196" t="b">
        <v>1</v>
      </c>
      <c r="U342" s="224">
        <v>7547.916666666667</v>
      </c>
      <c r="V342" s="224">
        <v>7600</v>
      </c>
      <c r="W342" s="224">
        <v>836</v>
      </c>
      <c r="X342" s="224">
        <v>8436</v>
      </c>
    </row>
    <row r="343" spans="1:24" ht="14" x14ac:dyDescent="0.15">
      <c r="A343" s="196">
        <v>56</v>
      </c>
      <c r="B343" s="204"/>
      <c r="C343" s="224">
        <v>127975</v>
      </c>
      <c r="D343" s="224">
        <v>106750</v>
      </c>
      <c r="E343" s="224">
        <v>94212.5</v>
      </c>
      <c r="F343" s="212"/>
      <c r="G343" s="212"/>
      <c r="I343" s="205">
        <v>111825</v>
      </c>
      <c r="J343" s="205">
        <v>93375</v>
      </c>
      <c r="K343" s="205">
        <v>82462.5</v>
      </c>
      <c r="L343" s="205"/>
      <c r="M343" s="205">
        <v>106233.75</v>
      </c>
      <c r="N343" s="205">
        <v>88706.25</v>
      </c>
      <c r="O343" s="196" t="b">
        <v>1</v>
      </c>
      <c r="P343" s="196" t="b">
        <v>1</v>
      </c>
      <c r="Q343" s="196" t="b">
        <v>1</v>
      </c>
      <c r="U343" s="224">
        <v>7851.041666666667</v>
      </c>
      <c r="V343" s="224">
        <v>7903.125</v>
      </c>
      <c r="W343" s="224">
        <v>869.34375</v>
      </c>
      <c r="X343" s="224">
        <v>8772.46875</v>
      </c>
    </row>
    <row r="344" spans="1:24" ht="14" x14ac:dyDescent="0.15">
      <c r="A344" s="196">
        <v>57</v>
      </c>
      <c r="B344" s="204"/>
      <c r="C344" s="224">
        <v>134175</v>
      </c>
      <c r="D344" s="224">
        <v>111937.5</v>
      </c>
      <c r="E344" s="224">
        <v>98762.5</v>
      </c>
      <c r="F344" s="212"/>
      <c r="G344" s="212"/>
      <c r="I344" s="205">
        <v>117212.5</v>
      </c>
      <c r="J344" s="205">
        <v>97875</v>
      </c>
      <c r="K344" s="205">
        <v>86425</v>
      </c>
      <c r="L344" s="205"/>
      <c r="M344" s="205">
        <v>111351.875</v>
      </c>
      <c r="N344" s="205">
        <v>92981.25</v>
      </c>
      <c r="O344" s="196" t="b">
        <v>1</v>
      </c>
      <c r="P344" s="196" t="b">
        <v>1</v>
      </c>
      <c r="Q344" s="196" t="b">
        <v>1</v>
      </c>
      <c r="U344" s="224">
        <v>8230.2083333333339</v>
      </c>
      <c r="V344" s="224">
        <v>8282.2916666666679</v>
      </c>
      <c r="W344" s="224">
        <v>911.05208333333348</v>
      </c>
      <c r="X344" s="224">
        <v>9193.3437500000018</v>
      </c>
    </row>
    <row r="345" spans="1:24" ht="14" x14ac:dyDescent="0.15">
      <c r="A345" s="196">
        <v>58</v>
      </c>
      <c r="B345" s="204"/>
      <c r="C345" s="224">
        <v>144000</v>
      </c>
      <c r="D345" s="224">
        <v>120100</v>
      </c>
      <c r="E345" s="224">
        <v>105975</v>
      </c>
      <c r="F345" s="212"/>
      <c r="G345" s="212"/>
      <c r="I345" s="205">
        <v>125762.5</v>
      </c>
      <c r="J345" s="205">
        <v>104987.5</v>
      </c>
      <c r="K345" s="205">
        <v>92700</v>
      </c>
      <c r="L345" s="205"/>
      <c r="M345" s="205">
        <v>119474.375</v>
      </c>
      <c r="N345" s="205">
        <v>99738.125</v>
      </c>
      <c r="O345" s="196" t="b">
        <v>1</v>
      </c>
      <c r="P345" s="196" t="b">
        <v>1</v>
      </c>
      <c r="Q345" s="196" t="b">
        <v>1</v>
      </c>
      <c r="U345" s="224">
        <v>8831.25</v>
      </c>
      <c r="V345" s="224">
        <v>8883.3333333333339</v>
      </c>
      <c r="W345" s="224">
        <v>977.16666666666674</v>
      </c>
      <c r="X345" s="224">
        <v>9860.5</v>
      </c>
    </row>
    <row r="346" spans="1:24" ht="14" x14ac:dyDescent="0.15">
      <c r="A346" s="196">
        <v>59</v>
      </c>
      <c r="B346" s="204"/>
      <c r="C346" s="224">
        <v>154075</v>
      </c>
      <c r="D346" s="224">
        <v>128500</v>
      </c>
      <c r="E346" s="224">
        <v>113337.5</v>
      </c>
      <c r="F346" s="212"/>
      <c r="G346" s="212"/>
      <c r="I346" s="205">
        <v>134512.5</v>
      </c>
      <c r="J346" s="205">
        <v>112287.5</v>
      </c>
      <c r="K346" s="205">
        <v>99087.5</v>
      </c>
      <c r="L346" s="205"/>
      <c r="M346" s="205">
        <v>127786.875</v>
      </c>
      <c r="N346" s="205">
        <v>106673.125</v>
      </c>
      <c r="O346" s="196" t="b">
        <v>1</v>
      </c>
      <c r="P346" s="196" t="b">
        <v>1</v>
      </c>
      <c r="Q346" s="196" t="b">
        <v>1</v>
      </c>
      <c r="U346" s="224">
        <v>9444.7916666666661</v>
      </c>
      <c r="V346" s="224">
        <v>9496.875</v>
      </c>
      <c r="W346" s="224">
        <v>1044.65625</v>
      </c>
      <c r="X346" s="224">
        <v>10541.53125</v>
      </c>
    </row>
    <row r="347" spans="1:24" ht="14" x14ac:dyDescent="0.15">
      <c r="A347" s="196">
        <v>60</v>
      </c>
      <c r="B347" s="204"/>
      <c r="C347" s="224">
        <v>165150</v>
      </c>
      <c r="D347" s="224">
        <v>137725</v>
      </c>
      <c r="E347" s="224">
        <v>121487.5</v>
      </c>
      <c r="F347" s="212"/>
      <c r="G347" s="212"/>
      <c r="I347" s="205">
        <v>144150</v>
      </c>
      <c r="J347" s="205">
        <v>120312.5</v>
      </c>
      <c r="K347" s="205">
        <v>106187.5</v>
      </c>
      <c r="L347" s="205"/>
      <c r="M347" s="205">
        <v>136942.5</v>
      </c>
      <c r="N347" s="205">
        <v>114296.875</v>
      </c>
      <c r="O347" s="196" t="b">
        <v>1</v>
      </c>
      <c r="P347" s="196" t="b">
        <v>1</v>
      </c>
      <c r="Q347" s="196" t="b">
        <v>1</v>
      </c>
      <c r="U347" s="224">
        <v>10123.958333333334</v>
      </c>
      <c r="V347" s="224">
        <v>10176.041666666668</v>
      </c>
      <c r="W347" s="224">
        <v>1119.3645833333335</v>
      </c>
      <c r="X347" s="224">
        <v>11295.406250000002</v>
      </c>
    </row>
    <row r="348" spans="1:24" ht="14" x14ac:dyDescent="0.15">
      <c r="A348" s="196">
        <v>61</v>
      </c>
      <c r="B348" s="204"/>
      <c r="C348" s="224">
        <v>176437.5</v>
      </c>
      <c r="D348" s="224">
        <v>147150</v>
      </c>
      <c r="E348" s="224">
        <v>129787.5</v>
      </c>
      <c r="F348" s="212"/>
      <c r="G348" s="212"/>
      <c r="I348" s="205">
        <v>153962.5</v>
      </c>
      <c r="J348" s="205">
        <v>128500</v>
      </c>
      <c r="K348" s="205">
        <v>113400</v>
      </c>
      <c r="L348" s="205"/>
      <c r="M348" s="205">
        <v>146264.375</v>
      </c>
      <c r="N348" s="205">
        <v>122075</v>
      </c>
      <c r="O348" s="196" t="b">
        <v>1</v>
      </c>
      <c r="P348" s="196" t="b">
        <v>1</v>
      </c>
      <c r="Q348" s="196" t="b">
        <v>1</v>
      </c>
      <c r="U348" s="224">
        <v>10815.625</v>
      </c>
      <c r="V348" s="224">
        <v>10867.708333333334</v>
      </c>
      <c r="W348" s="224">
        <v>1195.4479166666667</v>
      </c>
      <c r="X348" s="224">
        <v>12063.15625</v>
      </c>
    </row>
    <row r="349" spans="1:24" ht="14" x14ac:dyDescent="0.15">
      <c r="A349" s="196">
        <v>62</v>
      </c>
      <c r="B349" s="204"/>
      <c r="C349" s="224">
        <v>188075</v>
      </c>
      <c r="D349" s="224">
        <v>156850</v>
      </c>
      <c r="E349" s="224">
        <v>138312.5</v>
      </c>
      <c r="F349" s="212"/>
      <c r="G349" s="212"/>
      <c r="I349" s="205">
        <v>164087.5</v>
      </c>
      <c r="J349" s="205">
        <v>136937.5</v>
      </c>
      <c r="K349" s="205">
        <v>120812.5</v>
      </c>
      <c r="L349" s="205"/>
      <c r="M349" s="205">
        <v>155883.125</v>
      </c>
      <c r="N349" s="205">
        <v>130090.625</v>
      </c>
      <c r="O349" s="196" t="b">
        <v>1</v>
      </c>
      <c r="P349" s="196" t="b">
        <v>1</v>
      </c>
      <c r="Q349" s="196" t="b">
        <v>1</v>
      </c>
      <c r="U349" s="224">
        <v>11526.041666666666</v>
      </c>
      <c r="V349" s="224">
        <v>11578.125</v>
      </c>
      <c r="W349" s="224">
        <v>1273.59375</v>
      </c>
      <c r="X349" s="224">
        <v>12851.71875</v>
      </c>
    </row>
    <row r="350" spans="1:24" ht="14" x14ac:dyDescent="0.15">
      <c r="A350" s="196">
        <v>63</v>
      </c>
      <c r="B350" s="204"/>
      <c r="C350" s="224">
        <v>204912.5</v>
      </c>
      <c r="D350" s="224">
        <v>170862.5</v>
      </c>
      <c r="E350" s="224">
        <v>150712.5</v>
      </c>
      <c r="F350" s="212"/>
      <c r="G350" s="212"/>
      <c r="I350" s="205">
        <v>178725</v>
      </c>
      <c r="J350" s="205">
        <v>149125</v>
      </c>
      <c r="K350" s="205">
        <v>131600</v>
      </c>
      <c r="L350" s="205"/>
      <c r="M350" s="205">
        <v>169788.75</v>
      </c>
      <c r="N350" s="205">
        <v>141668.75</v>
      </c>
      <c r="O350" s="196" t="b">
        <v>1</v>
      </c>
      <c r="P350" s="196" t="b">
        <v>1</v>
      </c>
      <c r="Q350" s="196" t="b">
        <v>1</v>
      </c>
      <c r="U350" s="224">
        <v>12559.375</v>
      </c>
      <c r="V350" s="224">
        <v>12611.458333333334</v>
      </c>
      <c r="W350" s="224">
        <v>1387.2604166666667</v>
      </c>
      <c r="X350" s="224">
        <v>13998.71875</v>
      </c>
    </row>
    <row r="351" spans="1:24" ht="14" x14ac:dyDescent="0.15">
      <c r="A351" s="196">
        <v>64</v>
      </c>
      <c r="B351" s="204"/>
      <c r="C351" s="224">
        <v>224250</v>
      </c>
      <c r="D351" s="224">
        <v>187000</v>
      </c>
      <c r="E351" s="224">
        <v>164900</v>
      </c>
      <c r="F351" s="212"/>
      <c r="G351" s="212"/>
      <c r="I351" s="205">
        <v>195537.5</v>
      </c>
      <c r="J351" s="205">
        <v>163150</v>
      </c>
      <c r="K351" s="205">
        <v>143937.5</v>
      </c>
      <c r="L351" s="205"/>
      <c r="M351" s="205">
        <v>185760.625</v>
      </c>
      <c r="N351" s="205">
        <v>154992.5</v>
      </c>
      <c r="O351" s="196" t="b">
        <v>1</v>
      </c>
      <c r="P351" s="196" t="b">
        <v>1</v>
      </c>
      <c r="Q351" s="196" t="b">
        <v>1</v>
      </c>
      <c r="U351" s="224">
        <v>13741.666666666666</v>
      </c>
      <c r="V351" s="224">
        <v>13793.75</v>
      </c>
      <c r="W351" s="224">
        <v>1517.3125</v>
      </c>
      <c r="X351" s="224">
        <v>15311.0625</v>
      </c>
    </row>
    <row r="352" spans="1:24" ht="14" x14ac:dyDescent="0.15">
      <c r="A352" s="196">
        <v>65</v>
      </c>
      <c r="B352" s="204"/>
      <c r="C352" s="224">
        <v>239975</v>
      </c>
      <c r="D352" s="224">
        <v>200125</v>
      </c>
      <c r="E352" s="224">
        <v>176462.5</v>
      </c>
      <c r="F352" s="212"/>
      <c r="G352" s="212"/>
      <c r="I352" s="205">
        <v>209225</v>
      </c>
      <c r="J352" s="205">
        <v>174562.5</v>
      </c>
      <c r="K352" s="205">
        <v>153987.5</v>
      </c>
      <c r="L352" s="205"/>
      <c r="M352" s="205">
        <v>198763.75</v>
      </c>
      <c r="N352" s="205">
        <v>165834.375</v>
      </c>
      <c r="O352" s="196" t="b">
        <v>1</v>
      </c>
      <c r="P352" s="196" t="b">
        <v>1</v>
      </c>
      <c r="Q352" s="196" t="b">
        <v>1</v>
      </c>
      <c r="U352" s="224">
        <v>14705.208333333334</v>
      </c>
      <c r="V352" s="224">
        <v>14757.291666666668</v>
      </c>
      <c r="W352" s="224">
        <v>1623.3020833333335</v>
      </c>
      <c r="X352" s="224">
        <v>16380.593750000002</v>
      </c>
    </row>
    <row r="353" spans="1:24" ht="14" x14ac:dyDescent="0.15">
      <c r="A353" s="196">
        <v>66</v>
      </c>
      <c r="B353" s="204"/>
      <c r="C353" s="224">
        <v>255800</v>
      </c>
      <c r="D353" s="224">
        <v>213300</v>
      </c>
      <c r="E353" s="224">
        <v>188075</v>
      </c>
      <c r="F353" s="212"/>
      <c r="G353" s="212"/>
      <c r="I353" s="205">
        <v>222987.5</v>
      </c>
      <c r="J353" s="205">
        <v>186012.5</v>
      </c>
      <c r="K353" s="205">
        <v>164087.5</v>
      </c>
      <c r="L353" s="205"/>
      <c r="M353" s="205">
        <v>211838.125</v>
      </c>
      <c r="N353" s="205">
        <v>176711.875</v>
      </c>
      <c r="O353" s="196" t="b">
        <v>1</v>
      </c>
      <c r="P353" s="196" t="b">
        <v>1</v>
      </c>
      <c r="Q353" s="196" t="b">
        <v>1</v>
      </c>
      <c r="U353" s="224">
        <v>15672.916666666666</v>
      </c>
      <c r="V353" s="224">
        <v>15725</v>
      </c>
      <c r="W353" s="224">
        <v>1729.75</v>
      </c>
      <c r="X353" s="224">
        <v>17454.75</v>
      </c>
    </row>
    <row r="354" spans="1:24" ht="14" x14ac:dyDescent="0.15">
      <c r="A354" s="196">
        <v>67</v>
      </c>
      <c r="B354" s="204"/>
      <c r="C354" s="224">
        <v>271912.5</v>
      </c>
      <c r="D354" s="224">
        <v>226712.5</v>
      </c>
      <c r="E354" s="224">
        <v>199912.5</v>
      </c>
      <c r="F354" s="212"/>
      <c r="G354" s="212"/>
      <c r="I354" s="205">
        <v>237000</v>
      </c>
      <c r="J354" s="205">
        <v>197687.5</v>
      </c>
      <c r="K354" s="205">
        <v>174375</v>
      </c>
      <c r="L354" s="205"/>
      <c r="M354" s="205">
        <v>225150</v>
      </c>
      <c r="N354" s="205">
        <v>187803.125</v>
      </c>
      <c r="O354" s="196" t="b">
        <v>1</v>
      </c>
      <c r="P354" s="196" t="b">
        <v>1</v>
      </c>
      <c r="Q354" s="196" t="b">
        <v>1</v>
      </c>
      <c r="U354" s="224">
        <v>16659.375</v>
      </c>
      <c r="V354" s="224">
        <v>16711.458333333332</v>
      </c>
      <c r="W354" s="224">
        <v>1838.2604166666665</v>
      </c>
      <c r="X354" s="224">
        <v>18549.71875</v>
      </c>
    </row>
    <row r="355" spans="1:24" ht="14" x14ac:dyDescent="0.15">
      <c r="A355" s="196">
        <v>68</v>
      </c>
      <c r="B355" s="204"/>
      <c r="C355" s="224">
        <v>293675</v>
      </c>
      <c r="D355" s="224">
        <v>244837.5</v>
      </c>
      <c r="E355" s="224">
        <v>215887.5</v>
      </c>
      <c r="F355" s="212"/>
      <c r="G355" s="212"/>
      <c r="I355" s="205">
        <v>255912.5</v>
      </c>
      <c r="J355" s="205">
        <v>213450</v>
      </c>
      <c r="K355" s="205">
        <v>188262.5</v>
      </c>
      <c r="L355" s="205"/>
      <c r="M355" s="205">
        <v>243116.875</v>
      </c>
      <c r="N355" s="205">
        <v>202777.5</v>
      </c>
      <c r="O355" s="196" t="b">
        <v>1</v>
      </c>
      <c r="P355" s="196" t="b">
        <v>1</v>
      </c>
      <c r="Q355" s="196" t="b">
        <v>1</v>
      </c>
      <c r="U355" s="224">
        <v>17990.625</v>
      </c>
      <c r="V355" s="224">
        <v>18042.708333333332</v>
      </c>
      <c r="W355" s="224">
        <v>1984.6979166666665</v>
      </c>
      <c r="X355" s="224">
        <v>20027.40625</v>
      </c>
    </row>
    <row r="356" spans="1:24" ht="14" x14ac:dyDescent="0.15">
      <c r="A356" s="196">
        <v>69</v>
      </c>
      <c r="B356" s="204"/>
      <c r="C356" s="224">
        <v>315862.5</v>
      </c>
      <c r="D356" s="224">
        <v>263312.5</v>
      </c>
      <c r="E356" s="224">
        <v>232187.5</v>
      </c>
      <c r="F356" s="212"/>
      <c r="G356" s="212"/>
      <c r="I356" s="205">
        <v>275200</v>
      </c>
      <c r="J356" s="205">
        <v>229512.5</v>
      </c>
      <c r="K356" s="205">
        <v>202450</v>
      </c>
      <c r="L356" s="205"/>
      <c r="M356" s="205">
        <v>261440</v>
      </c>
      <c r="N356" s="205">
        <v>218036.875</v>
      </c>
      <c r="O356" s="196" t="b">
        <v>1</v>
      </c>
      <c r="P356" s="196" t="b">
        <v>1</v>
      </c>
      <c r="Q356" s="196" t="b">
        <v>1</v>
      </c>
      <c r="U356" s="224">
        <v>19348.958333333332</v>
      </c>
      <c r="V356" s="224">
        <v>19401.041666666664</v>
      </c>
      <c r="W356" s="224">
        <v>2134.114583333333</v>
      </c>
      <c r="X356" s="224">
        <v>21535.156249999996</v>
      </c>
    </row>
    <row r="357" spans="1:24" ht="14" x14ac:dyDescent="0.15">
      <c r="A357" s="196">
        <v>70</v>
      </c>
      <c r="B357" s="204"/>
      <c r="C357" s="224">
        <v>338150</v>
      </c>
      <c r="D357" s="224">
        <v>281875</v>
      </c>
      <c r="E357" s="224">
        <v>248537.5</v>
      </c>
      <c r="F357" s="212"/>
      <c r="G357" s="212"/>
      <c r="I357" s="205">
        <v>294587.5</v>
      </c>
      <c r="J357" s="205">
        <v>245650</v>
      </c>
      <c r="K357" s="205">
        <v>216675</v>
      </c>
      <c r="L357" s="205"/>
      <c r="M357" s="205">
        <v>279858.125</v>
      </c>
      <c r="N357" s="205">
        <v>233367.5</v>
      </c>
      <c r="O357" s="196" t="b">
        <v>1</v>
      </c>
      <c r="P357" s="196" t="b">
        <v>1</v>
      </c>
      <c r="Q357" s="196" t="b">
        <v>1</v>
      </c>
      <c r="U357" s="224">
        <v>20711.458333333332</v>
      </c>
      <c r="V357" s="224">
        <v>20763.541666666664</v>
      </c>
      <c r="W357" s="224">
        <v>2283.989583333333</v>
      </c>
      <c r="X357" s="224">
        <v>23047.531249999996</v>
      </c>
    </row>
    <row r="358" spans="1:24" ht="14" x14ac:dyDescent="0.15">
      <c r="A358" s="196">
        <v>71</v>
      </c>
      <c r="B358" s="204"/>
      <c r="C358" s="224">
        <v>360662.5</v>
      </c>
      <c r="D358" s="224">
        <v>300687.5</v>
      </c>
      <c r="E358" s="224">
        <v>265062.5</v>
      </c>
      <c r="F358" s="212"/>
      <c r="G358" s="212"/>
      <c r="I358" s="205">
        <v>314162.5</v>
      </c>
      <c r="J358" s="205">
        <v>262012.5</v>
      </c>
      <c r="K358" s="205">
        <v>231037.5</v>
      </c>
      <c r="L358" s="205"/>
      <c r="M358" s="205">
        <v>298454.375</v>
      </c>
      <c r="N358" s="205">
        <v>248911.875</v>
      </c>
      <c r="O358" s="196" t="b">
        <v>1</v>
      </c>
      <c r="P358" s="196" t="b">
        <v>1</v>
      </c>
      <c r="Q358" s="196" t="b">
        <v>1</v>
      </c>
      <c r="U358" s="224">
        <v>22088.541666666668</v>
      </c>
      <c r="V358" s="224">
        <v>22140.625</v>
      </c>
      <c r="W358" s="224">
        <v>2435.46875</v>
      </c>
      <c r="X358" s="224">
        <v>24576.09375</v>
      </c>
    </row>
    <row r="359" spans="1:24" ht="14" x14ac:dyDescent="0.15">
      <c r="A359" s="196">
        <v>72</v>
      </c>
      <c r="B359" s="204"/>
      <c r="C359" s="224">
        <v>383362.5</v>
      </c>
      <c r="D359" s="224">
        <v>319587.5</v>
      </c>
      <c r="E359" s="224">
        <v>281787.5</v>
      </c>
      <c r="F359" s="212"/>
      <c r="G359" s="212"/>
      <c r="I359" s="205">
        <v>333912.5</v>
      </c>
      <c r="J359" s="205">
        <v>278450</v>
      </c>
      <c r="K359" s="205">
        <v>245587.5</v>
      </c>
      <c r="L359" s="205"/>
      <c r="M359" s="205">
        <v>317216.875</v>
      </c>
      <c r="N359" s="205">
        <v>264527.5</v>
      </c>
      <c r="O359" s="196" t="b">
        <v>1</v>
      </c>
      <c r="P359" s="196" t="b">
        <v>1</v>
      </c>
      <c r="Q359" s="196" t="b">
        <v>1</v>
      </c>
      <c r="U359" s="224">
        <v>23482.291666666668</v>
      </c>
      <c r="V359" s="224">
        <v>23534.375</v>
      </c>
      <c r="W359" s="224">
        <v>2588.78125</v>
      </c>
      <c r="X359" s="224">
        <v>26123.15625</v>
      </c>
    </row>
    <row r="360" spans="1:24" ht="14" x14ac:dyDescent="0.15">
      <c r="A360" s="196">
        <v>73</v>
      </c>
      <c r="B360" s="204"/>
      <c r="C360" s="224">
        <v>410187.5</v>
      </c>
      <c r="D360" s="224">
        <v>341962.5</v>
      </c>
      <c r="E360" s="224">
        <v>301475</v>
      </c>
      <c r="F360" s="212"/>
      <c r="G360" s="212"/>
      <c r="I360" s="205">
        <v>357225</v>
      </c>
      <c r="J360" s="205">
        <v>297900</v>
      </c>
      <c r="K360" s="205">
        <v>262700</v>
      </c>
      <c r="L360" s="205"/>
      <c r="M360" s="205">
        <v>339363.75</v>
      </c>
      <c r="N360" s="205">
        <v>283005</v>
      </c>
      <c r="O360" s="196" t="b">
        <v>1</v>
      </c>
      <c r="P360" s="196" t="b">
        <v>1</v>
      </c>
      <c r="Q360" s="196" t="b">
        <v>1</v>
      </c>
      <c r="U360" s="224">
        <v>25122.916666666668</v>
      </c>
      <c r="V360" s="224">
        <v>25175</v>
      </c>
      <c r="W360" s="224">
        <v>2769.25</v>
      </c>
      <c r="X360" s="224">
        <v>27944.25</v>
      </c>
    </row>
    <row r="361" spans="1:24" ht="14" x14ac:dyDescent="0.15">
      <c r="A361" s="196">
        <v>74</v>
      </c>
      <c r="B361" s="204"/>
      <c r="C361" s="224">
        <v>437237.5</v>
      </c>
      <c r="D361" s="224">
        <v>364475</v>
      </c>
      <c r="E361" s="224">
        <v>321350</v>
      </c>
      <c r="F361" s="212"/>
      <c r="G361" s="212"/>
      <c r="I361" s="205">
        <v>380750</v>
      </c>
      <c r="J361" s="205">
        <v>317475</v>
      </c>
      <c r="K361" s="205">
        <v>279975</v>
      </c>
      <c r="L361" s="205"/>
      <c r="M361" s="205">
        <v>361712.5</v>
      </c>
      <c r="N361" s="205">
        <v>301601.25</v>
      </c>
      <c r="O361" s="196" t="b">
        <v>1</v>
      </c>
      <c r="P361" s="196" t="b">
        <v>1</v>
      </c>
      <c r="Q361" s="196" t="b">
        <v>1</v>
      </c>
      <c r="U361" s="224">
        <v>26779.166666666668</v>
      </c>
      <c r="V361" s="224">
        <v>26831.25</v>
      </c>
      <c r="W361" s="224">
        <v>2951.4375</v>
      </c>
      <c r="X361" s="224">
        <v>29782.6875</v>
      </c>
    </row>
    <row r="362" spans="1:24" ht="14" x14ac:dyDescent="0.15">
      <c r="A362" s="196">
        <v>75</v>
      </c>
      <c r="B362" s="204"/>
      <c r="C362" s="224">
        <v>464550</v>
      </c>
      <c r="D362" s="224">
        <v>387262.5</v>
      </c>
      <c r="E362" s="224">
        <v>341412.5</v>
      </c>
      <c r="F362" s="212"/>
      <c r="G362" s="212"/>
      <c r="I362" s="205">
        <v>404500</v>
      </c>
      <c r="J362" s="205">
        <v>337300</v>
      </c>
      <c r="K362" s="205">
        <v>297425</v>
      </c>
      <c r="L362" s="205"/>
      <c r="M362" s="205">
        <v>384275</v>
      </c>
      <c r="N362" s="205">
        <v>320435</v>
      </c>
      <c r="O362" s="196" t="b">
        <v>1</v>
      </c>
      <c r="P362" s="196" t="b">
        <v>1</v>
      </c>
      <c r="Q362" s="196" t="b">
        <v>1</v>
      </c>
      <c r="U362" s="224">
        <v>28451.041666666668</v>
      </c>
      <c r="V362" s="224">
        <v>28503.125</v>
      </c>
      <c r="W362" s="224">
        <v>3135.34375</v>
      </c>
      <c r="X362" s="224">
        <v>31638.46875</v>
      </c>
    </row>
    <row r="363" spans="1:24" ht="14" x14ac:dyDescent="0.15">
      <c r="A363" s="196">
        <v>76</v>
      </c>
      <c r="B363" s="204"/>
      <c r="C363" s="224">
        <v>492125</v>
      </c>
      <c r="D363" s="224">
        <v>410187.5</v>
      </c>
      <c r="E363" s="224">
        <v>361637.5</v>
      </c>
      <c r="F363" s="212"/>
      <c r="G363" s="212"/>
      <c r="I363" s="205">
        <v>428475</v>
      </c>
      <c r="J363" s="205">
        <v>357225</v>
      </c>
      <c r="K363" s="205">
        <v>315012.5</v>
      </c>
      <c r="L363" s="205"/>
      <c r="M363" s="205">
        <v>407051.25</v>
      </c>
      <c r="N363" s="205">
        <v>339363.75</v>
      </c>
      <c r="O363" s="196" t="b">
        <v>1</v>
      </c>
      <c r="P363" s="196" t="b">
        <v>1</v>
      </c>
      <c r="Q363" s="196" t="b">
        <v>1</v>
      </c>
      <c r="U363" s="224">
        <v>30136.458333333332</v>
      </c>
      <c r="V363" s="224">
        <v>30188.541666666664</v>
      </c>
      <c r="W363" s="224">
        <v>3320.739583333333</v>
      </c>
      <c r="X363" s="224">
        <v>33509.28125</v>
      </c>
    </row>
    <row r="364" spans="1:24" ht="14" x14ac:dyDescent="0.15">
      <c r="A364" s="196">
        <v>77</v>
      </c>
      <c r="B364" s="204"/>
      <c r="C364" s="224">
        <v>519900</v>
      </c>
      <c r="D364" s="224">
        <v>433362.5</v>
      </c>
      <c r="E364" s="224">
        <v>382025</v>
      </c>
      <c r="F364" s="212"/>
      <c r="G364" s="212"/>
      <c r="I364" s="205">
        <v>452625</v>
      </c>
      <c r="J364" s="205">
        <v>377387.5</v>
      </c>
      <c r="K364" s="205">
        <v>332737.5</v>
      </c>
      <c r="L364" s="205"/>
      <c r="M364" s="205">
        <v>429993.75</v>
      </c>
      <c r="N364" s="205">
        <v>358518.125</v>
      </c>
      <c r="O364" s="196" t="b">
        <v>1</v>
      </c>
      <c r="P364" s="196" t="b">
        <v>1</v>
      </c>
      <c r="Q364" s="196" t="b">
        <v>1</v>
      </c>
      <c r="U364" s="224">
        <v>31835.416666666668</v>
      </c>
      <c r="V364" s="224">
        <v>31887.5</v>
      </c>
      <c r="W364" s="224">
        <v>3507.625</v>
      </c>
      <c r="X364" s="224">
        <v>35395.125</v>
      </c>
    </row>
    <row r="365" spans="1:24" ht="14" x14ac:dyDescent="0.15">
      <c r="A365" s="196">
        <v>78</v>
      </c>
      <c r="B365" s="204"/>
      <c r="C365" s="224">
        <v>548437.5</v>
      </c>
      <c r="D365" s="224">
        <v>457150</v>
      </c>
      <c r="E365" s="224">
        <v>403025</v>
      </c>
      <c r="F365" s="212"/>
      <c r="G365" s="212"/>
      <c r="I365" s="205">
        <v>477450</v>
      </c>
      <c r="J365" s="205">
        <v>398062.5</v>
      </c>
      <c r="K365" s="205">
        <v>351000</v>
      </c>
      <c r="L365" s="205"/>
      <c r="M365" s="205">
        <v>453577.5</v>
      </c>
      <c r="N365" s="205">
        <v>378159.375</v>
      </c>
      <c r="O365" s="196" t="b">
        <v>1</v>
      </c>
      <c r="P365" s="196" t="b">
        <v>1</v>
      </c>
      <c r="Q365" s="196" t="b">
        <v>1</v>
      </c>
      <c r="U365" s="224">
        <v>33585.416666666664</v>
      </c>
      <c r="V365" s="224">
        <v>33637.5</v>
      </c>
      <c r="W365" s="224">
        <v>3700.125</v>
      </c>
      <c r="X365" s="224">
        <v>37337.625</v>
      </c>
    </row>
    <row r="366" spans="1:24" ht="14" x14ac:dyDescent="0.15">
      <c r="A366" s="196">
        <v>79</v>
      </c>
      <c r="B366" s="204"/>
      <c r="C366" s="224">
        <v>577312.5</v>
      </c>
      <c r="D366" s="224">
        <v>481237.5</v>
      </c>
      <c r="E366" s="224">
        <v>424225</v>
      </c>
      <c r="F366" s="212"/>
      <c r="G366" s="212"/>
      <c r="I366" s="205">
        <v>502562.5</v>
      </c>
      <c r="J366" s="205">
        <v>419012.5</v>
      </c>
      <c r="K366" s="205">
        <v>369437.5</v>
      </c>
      <c r="L366" s="205"/>
      <c r="M366" s="205">
        <v>477434.375</v>
      </c>
      <c r="N366" s="205">
        <v>398061.875</v>
      </c>
      <c r="O366" s="196" t="b">
        <v>1</v>
      </c>
      <c r="P366" s="196" t="b">
        <v>1</v>
      </c>
      <c r="Q366" s="196" t="b">
        <v>1</v>
      </c>
      <c r="U366" s="224">
        <v>35352.083333333336</v>
      </c>
      <c r="V366" s="224">
        <v>35404.166666666672</v>
      </c>
      <c r="W366" s="224">
        <v>3894.4583333333339</v>
      </c>
      <c r="X366" s="224">
        <v>39298.625000000007</v>
      </c>
    </row>
    <row r="367" spans="1:24" ht="14" x14ac:dyDescent="0.15">
      <c r="A367" s="196">
        <v>80</v>
      </c>
      <c r="B367" s="204"/>
      <c r="C367" s="224">
        <v>606525</v>
      </c>
      <c r="D367" s="224">
        <v>505562.5</v>
      </c>
      <c r="E367" s="224">
        <v>445637.5</v>
      </c>
      <c r="F367" s="212"/>
      <c r="G367" s="212"/>
      <c r="I367" s="205">
        <v>527962.5</v>
      </c>
      <c r="J367" s="205">
        <v>440150</v>
      </c>
      <c r="K367" s="205">
        <v>388062.5</v>
      </c>
      <c r="L367" s="205"/>
      <c r="M367" s="205">
        <v>501564.375</v>
      </c>
      <c r="N367" s="205">
        <v>418142.5</v>
      </c>
      <c r="O367" s="196" t="b">
        <v>1</v>
      </c>
      <c r="P367" s="196" t="b">
        <v>1</v>
      </c>
      <c r="Q367" s="196" t="b">
        <v>1</v>
      </c>
      <c r="U367" s="224">
        <v>37136.458333333336</v>
      </c>
      <c r="V367" s="224">
        <v>37188.541666666672</v>
      </c>
      <c r="W367" s="224">
        <v>4090.7395833333339</v>
      </c>
      <c r="X367" s="224">
        <v>41279.281250000007</v>
      </c>
    </row>
    <row r="368" spans="1:24" ht="14" x14ac:dyDescent="0.15">
      <c r="A368" s="196">
        <v>81</v>
      </c>
      <c r="B368" s="204"/>
      <c r="C368" s="224">
        <v>635687.5</v>
      </c>
      <c r="D368" s="224">
        <v>529837.5</v>
      </c>
      <c r="E368" s="224">
        <v>467112.5</v>
      </c>
      <c r="F368" s="212"/>
      <c r="G368" s="212"/>
      <c r="I368" s="205">
        <v>553325</v>
      </c>
      <c r="J368" s="205">
        <v>461275</v>
      </c>
      <c r="K368" s="205">
        <v>406725</v>
      </c>
      <c r="L368" s="205"/>
      <c r="M368" s="205">
        <v>525658.75</v>
      </c>
      <c r="N368" s="205">
        <v>438211.25</v>
      </c>
      <c r="O368" s="196" t="b">
        <v>1</v>
      </c>
      <c r="P368" s="196" t="b">
        <v>1</v>
      </c>
      <c r="Q368" s="196" t="b">
        <v>1</v>
      </c>
      <c r="U368" s="224">
        <v>38926.041666666664</v>
      </c>
      <c r="V368" s="224">
        <v>38978.125</v>
      </c>
      <c r="W368" s="224">
        <v>4287.59375</v>
      </c>
      <c r="X368" s="224">
        <v>43265.71875</v>
      </c>
    </row>
    <row r="369" spans="1:24" ht="14" x14ac:dyDescent="0.15">
      <c r="A369" s="196">
        <v>82</v>
      </c>
      <c r="B369" s="204"/>
      <c r="C369" s="224">
        <v>665337.5</v>
      </c>
      <c r="D369" s="224">
        <v>554575</v>
      </c>
      <c r="E369" s="224">
        <v>488875</v>
      </c>
      <c r="F369" s="212"/>
      <c r="G369" s="212"/>
      <c r="I369" s="205">
        <v>579100</v>
      </c>
      <c r="J369" s="205">
        <v>482787.5</v>
      </c>
      <c r="K369" s="205">
        <v>425650</v>
      </c>
      <c r="L369" s="205"/>
      <c r="M369" s="205">
        <v>550145</v>
      </c>
      <c r="N369" s="205">
        <v>458648.125</v>
      </c>
      <c r="O369" s="196" t="b">
        <v>1</v>
      </c>
      <c r="P369" s="196" t="b">
        <v>1</v>
      </c>
      <c r="Q369" s="196" t="b">
        <v>1</v>
      </c>
      <c r="U369" s="224">
        <v>40739.583333333336</v>
      </c>
      <c r="V369" s="224">
        <v>40791.666666666672</v>
      </c>
      <c r="W369" s="224">
        <v>4487.0833333333339</v>
      </c>
      <c r="X369" s="224">
        <v>45278.750000000007</v>
      </c>
    </row>
    <row r="370" spans="1:24" ht="14" x14ac:dyDescent="0.15">
      <c r="A370" s="196">
        <v>83</v>
      </c>
      <c r="B370" s="204"/>
      <c r="C370" s="224">
        <v>695237.5</v>
      </c>
      <c r="D370" s="224">
        <v>579512.5</v>
      </c>
      <c r="E370" s="224">
        <v>510875</v>
      </c>
      <c r="F370" s="212"/>
      <c r="G370" s="212"/>
      <c r="I370" s="205">
        <v>605112.5</v>
      </c>
      <c r="J370" s="205">
        <v>504462.5</v>
      </c>
      <c r="K370" s="205">
        <v>444775</v>
      </c>
      <c r="L370" s="205"/>
      <c r="M370" s="205">
        <v>574856.875</v>
      </c>
      <c r="N370" s="205">
        <v>479239.375</v>
      </c>
      <c r="O370" s="196" t="b">
        <v>1</v>
      </c>
      <c r="P370" s="196" t="b">
        <v>1</v>
      </c>
      <c r="Q370" s="196" t="b">
        <v>1</v>
      </c>
      <c r="U370" s="224">
        <v>42572.916666666664</v>
      </c>
      <c r="V370" s="224">
        <v>42625</v>
      </c>
      <c r="W370" s="224">
        <v>4688.75</v>
      </c>
      <c r="X370" s="224">
        <v>47313.75</v>
      </c>
    </row>
    <row r="371" spans="1:24" ht="14" x14ac:dyDescent="0.15">
      <c r="A371" s="196">
        <v>84</v>
      </c>
      <c r="B371" s="204" t="s">
        <v>24</v>
      </c>
      <c r="C371" s="224">
        <v>725137.5</v>
      </c>
      <c r="D371" s="224">
        <v>604387.5</v>
      </c>
      <c r="E371" s="224">
        <v>532787.5</v>
      </c>
      <c r="F371" s="212"/>
      <c r="G371" s="212"/>
      <c r="I371" s="205">
        <v>631100</v>
      </c>
      <c r="J371" s="205">
        <v>526100</v>
      </c>
      <c r="K371" s="205">
        <v>463837.5</v>
      </c>
      <c r="L371" s="205"/>
      <c r="M371" s="205">
        <v>599545</v>
      </c>
      <c r="N371" s="205">
        <v>499795</v>
      </c>
      <c r="O371" s="196" t="b">
        <v>1</v>
      </c>
      <c r="P371" s="196" t="b">
        <v>1</v>
      </c>
      <c r="Q371" s="196" t="b">
        <v>1</v>
      </c>
      <c r="U371" s="224">
        <v>44398.958333333336</v>
      </c>
      <c r="V371" s="224">
        <v>44451.041666666672</v>
      </c>
      <c r="W371" s="224">
        <v>4889.6145833333339</v>
      </c>
      <c r="X371" s="224">
        <v>49340.656250000007</v>
      </c>
    </row>
    <row r="372" spans="1:24" ht="13" customHeight="1" x14ac:dyDescent="0.15">
      <c r="A372" s="196">
        <v>1</v>
      </c>
      <c r="B372" s="204" t="s">
        <v>25</v>
      </c>
      <c r="C372" s="224">
        <v>15762.5</v>
      </c>
      <c r="D372" s="224">
        <v>13162.5</v>
      </c>
      <c r="E372" s="224">
        <v>11587.5</v>
      </c>
      <c r="F372" s="212"/>
      <c r="G372" s="212"/>
      <c r="I372" s="205">
        <v>13712.5</v>
      </c>
      <c r="J372" s="205">
        <v>11450</v>
      </c>
      <c r="K372" s="205">
        <v>10075</v>
      </c>
      <c r="L372" s="205"/>
      <c r="M372" s="205">
        <v>13026.875</v>
      </c>
      <c r="N372" s="205">
        <v>10877.5</v>
      </c>
      <c r="O372" s="196" t="b">
        <v>1</v>
      </c>
      <c r="P372" s="196" t="b">
        <v>1</v>
      </c>
      <c r="Q372" s="196" t="b">
        <v>1</v>
      </c>
      <c r="U372" s="224">
        <v>965.625</v>
      </c>
      <c r="V372" s="224">
        <v>1017.7083333333334</v>
      </c>
      <c r="W372" s="224">
        <v>111.94791666666667</v>
      </c>
      <c r="X372" s="224">
        <v>1129.65625</v>
      </c>
    </row>
    <row r="373" spans="1:24" ht="14" x14ac:dyDescent="0.15">
      <c r="A373" s="196">
        <v>2</v>
      </c>
      <c r="B373" s="204" t="s">
        <v>26</v>
      </c>
      <c r="C373" s="224">
        <v>24887.5</v>
      </c>
      <c r="D373" s="224">
        <v>20750</v>
      </c>
      <c r="E373" s="224">
        <v>18275</v>
      </c>
      <c r="F373" s="212"/>
      <c r="G373" s="212"/>
      <c r="I373" s="205">
        <v>21650</v>
      </c>
      <c r="J373" s="205">
        <v>18050</v>
      </c>
      <c r="K373" s="205">
        <v>15900</v>
      </c>
      <c r="L373" s="205"/>
      <c r="M373" s="205">
        <v>20567.5</v>
      </c>
      <c r="N373" s="205">
        <v>17147.5</v>
      </c>
      <c r="O373" s="196" t="b">
        <v>1</v>
      </c>
      <c r="P373" s="196" t="b">
        <v>1</v>
      </c>
      <c r="Q373" s="196" t="b">
        <v>1</v>
      </c>
      <c r="U373" s="224">
        <v>1522.9166666666667</v>
      </c>
      <c r="V373" s="224">
        <v>1575</v>
      </c>
      <c r="W373" s="224">
        <v>173.25</v>
      </c>
      <c r="X373" s="224">
        <v>1748.25</v>
      </c>
    </row>
    <row r="374" spans="1:24" ht="14" x14ac:dyDescent="0.15">
      <c r="A374" s="196">
        <v>3</v>
      </c>
      <c r="B374" s="204" t="s">
        <v>27</v>
      </c>
      <c r="C374" s="224">
        <v>36475</v>
      </c>
      <c r="D374" s="224">
        <v>30387.5</v>
      </c>
      <c r="E374" s="224">
        <v>26775</v>
      </c>
      <c r="F374" s="212"/>
      <c r="G374" s="212"/>
      <c r="I374" s="205">
        <v>31712.5</v>
      </c>
      <c r="J374" s="205">
        <v>26425</v>
      </c>
      <c r="K374" s="205">
        <v>23287.5</v>
      </c>
      <c r="L374" s="205"/>
      <c r="M374" s="205">
        <v>30126.875</v>
      </c>
      <c r="N374" s="205">
        <v>25103.75</v>
      </c>
      <c r="O374" s="196" t="b">
        <v>1</v>
      </c>
      <c r="P374" s="196" t="b">
        <v>1</v>
      </c>
      <c r="Q374" s="196" t="b">
        <v>1</v>
      </c>
      <c r="U374" s="224">
        <v>2231.25</v>
      </c>
      <c r="V374" s="224">
        <v>2283.3333333333335</v>
      </c>
      <c r="W374" s="224">
        <v>251.16666666666669</v>
      </c>
      <c r="X374" s="224">
        <v>2534.5</v>
      </c>
    </row>
    <row r="376" spans="1:24" ht="18" x14ac:dyDescent="0.2">
      <c r="A376" s="272" t="s">
        <v>32</v>
      </c>
      <c r="B376" s="272"/>
      <c r="C376" s="272"/>
      <c r="D376" s="272"/>
      <c r="E376" s="272"/>
      <c r="F376" s="272"/>
      <c r="G376" s="272"/>
    </row>
    <row r="377" spans="1:24" x14ac:dyDescent="0.15">
      <c r="A377" s="271" t="s">
        <v>17</v>
      </c>
      <c r="B377" s="271"/>
      <c r="C377" s="271"/>
      <c r="D377" s="271"/>
      <c r="E377" s="271"/>
      <c r="F377" s="271"/>
      <c r="G377" s="271"/>
    </row>
    <row r="378" spans="1:24" x14ac:dyDescent="0.15">
      <c r="A378" s="196" t="s">
        <v>0</v>
      </c>
      <c r="B378" s="199" t="s">
        <v>0</v>
      </c>
      <c r="C378" s="200">
        <v>2000</v>
      </c>
      <c r="D378" s="200">
        <v>3500</v>
      </c>
      <c r="E378" s="241">
        <v>5000</v>
      </c>
      <c r="F378" s="241"/>
      <c r="G378" s="241"/>
    </row>
    <row r="379" spans="1:24" x14ac:dyDescent="0.15">
      <c r="A379" s="196">
        <v>18</v>
      </c>
      <c r="B379" s="204"/>
      <c r="C379" s="226">
        <v>3215.53125</v>
      </c>
      <c r="D379" s="226">
        <v>2699.8437500000005</v>
      </c>
      <c r="E379" s="226">
        <v>2398.0625000000005</v>
      </c>
      <c r="F379" s="226">
        <v>0</v>
      </c>
      <c r="G379" s="226">
        <v>0</v>
      </c>
      <c r="O379" s="196" t="b">
        <v>0</v>
      </c>
      <c r="P379" s="196" t="b">
        <v>0</v>
      </c>
      <c r="Q379" s="196" t="b">
        <v>0</v>
      </c>
    </row>
    <row r="380" spans="1:24" x14ac:dyDescent="0.15">
      <c r="A380" s="196">
        <v>19</v>
      </c>
      <c r="B380" s="204"/>
      <c r="C380" s="226">
        <v>3353.125</v>
      </c>
      <c r="D380" s="226">
        <v>2812</v>
      </c>
      <c r="E380" s="226">
        <v>2498.6562500000005</v>
      </c>
      <c r="F380" s="226">
        <v>0</v>
      </c>
      <c r="G380" s="226">
        <v>0</v>
      </c>
      <c r="O380" s="196" t="b">
        <v>0</v>
      </c>
      <c r="P380" s="196" t="b">
        <v>0</v>
      </c>
      <c r="Q380" s="196" t="b">
        <v>0</v>
      </c>
    </row>
    <row r="381" spans="1:24" x14ac:dyDescent="0.15">
      <c r="A381" s="196">
        <v>20</v>
      </c>
      <c r="B381" s="204"/>
      <c r="C381" s="226">
        <v>3503.4375</v>
      </c>
      <c r="D381" s="226">
        <v>2940.34375</v>
      </c>
      <c r="E381" s="226">
        <v>2606.1875000000005</v>
      </c>
      <c r="F381" s="226">
        <v>0</v>
      </c>
      <c r="G381" s="226">
        <v>0</v>
      </c>
      <c r="O381" s="196" t="b">
        <v>0</v>
      </c>
      <c r="P381" s="196" t="b">
        <v>0</v>
      </c>
      <c r="Q381" s="196" t="b">
        <v>0</v>
      </c>
    </row>
    <row r="382" spans="1:24" x14ac:dyDescent="0.15">
      <c r="A382" s="196">
        <v>21</v>
      </c>
      <c r="B382" s="204"/>
      <c r="C382" s="226">
        <v>3652.59375</v>
      </c>
      <c r="D382" s="226">
        <v>3064.0625000000005</v>
      </c>
      <c r="E382" s="226">
        <v>2717.1875000000005</v>
      </c>
      <c r="F382" s="226">
        <v>0</v>
      </c>
      <c r="G382" s="226">
        <v>0</v>
      </c>
      <c r="O382" s="196" t="b">
        <v>0</v>
      </c>
      <c r="P382" s="196" t="b">
        <v>0</v>
      </c>
      <c r="Q382" s="196" t="b">
        <v>0</v>
      </c>
    </row>
    <row r="383" spans="1:24" x14ac:dyDescent="0.15">
      <c r="A383" s="196">
        <v>22</v>
      </c>
      <c r="B383" s="204"/>
      <c r="C383" s="226">
        <v>3794.8125</v>
      </c>
      <c r="D383" s="226">
        <v>3183.15625</v>
      </c>
      <c r="E383" s="226">
        <v>2822.40625</v>
      </c>
      <c r="F383" s="226">
        <v>0</v>
      </c>
      <c r="G383" s="226">
        <v>0</v>
      </c>
      <c r="O383" s="196" t="b">
        <v>0</v>
      </c>
      <c r="P383" s="196" t="b">
        <v>0</v>
      </c>
      <c r="Q383" s="196" t="b">
        <v>0</v>
      </c>
    </row>
    <row r="384" spans="1:24" x14ac:dyDescent="0.15">
      <c r="A384" s="196">
        <v>23</v>
      </c>
      <c r="B384" s="204"/>
      <c r="C384" s="226">
        <v>3955.5312500000005</v>
      </c>
      <c r="D384" s="226">
        <v>3317.2812500000005</v>
      </c>
      <c r="E384" s="226">
        <v>2936.875</v>
      </c>
      <c r="F384" s="226">
        <v>0</v>
      </c>
      <c r="G384" s="226">
        <v>0</v>
      </c>
      <c r="O384" s="196" t="b">
        <v>0</v>
      </c>
      <c r="P384" s="196" t="b">
        <v>0</v>
      </c>
      <c r="Q384" s="196" t="b">
        <v>0</v>
      </c>
    </row>
    <row r="385" spans="1:17" x14ac:dyDescent="0.15">
      <c r="A385" s="196">
        <v>24</v>
      </c>
      <c r="B385" s="204"/>
      <c r="C385" s="226">
        <v>4104.6875</v>
      </c>
      <c r="D385" s="226">
        <v>3443.3125</v>
      </c>
      <c r="E385" s="226">
        <v>3049.03125</v>
      </c>
      <c r="F385" s="226">
        <v>0</v>
      </c>
      <c r="G385" s="226">
        <v>0</v>
      </c>
      <c r="O385" s="196" t="b">
        <v>0</v>
      </c>
      <c r="P385" s="196" t="b">
        <v>0</v>
      </c>
      <c r="Q385" s="196" t="b">
        <v>0</v>
      </c>
    </row>
    <row r="386" spans="1:17" x14ac:dyDescent="0.15">
      <c r="A386" s="196">
        <v>25</v>
      </c>
      <c r="B386" s="204"/>
      <c r="C386" s="226">
        <v>4209.90625</v>
      </c>
      <c r="D386" s="226">
        <v>3530.03125</v>
      </c>
      <c r="E386" s="226">
        <v>3127.65625</v>
      </c>
      <c r="F386" s="226">
        <v>0</v>
      </c>
      <c r="G386" s="226">
        <v>0</v>
      </c>
      <c r="O386" s="196" t="b">
        <v>0</v>
      </c>
      <c r="P386" s="196" t="b">
        <v>0</v>
      </c>
      <c r="Q386" s="196" t="b">
        <v>0</v>
      </c>
    </row>
    <row r="387" spans="1:17" x14ac:dyDescent="0.15">
      <c r="A387" s="196">
        <v>26</v>
      </c>
      <c r="B387" s="204"/>
      <c r="C387" s="226">
        <v>4370.625</v>
      </c>
      <c r="D387" s="226">
        <v>3659.53125</v>
      </c>
      <c r="E387" s="226">
        <v>3239.8125</v>
      </c>
      <c r="F387" s="226">
        <v>0</v>
      </c>
      <c r="G387" s="226">
        <v>0</v>
      </c>
      <c r="O387" s="196" t="b">
        <v>0</v>
      </c>
      <c r="P387" s="196" t="b">
        <v>0</v>
      </c>
      <c r="Q387" s="196" t="b">
        <v>0</v>
      </c>
    </row>
    <row r="388" spans="1:17" x14ac:dyDescent="0.15">
      <c r="A388" s="196">
        <v>27</v>
      </c>
      <c r="B388" s="204"/>
      <c r="C388" s="226">
        <v>4525.5625</v>
      </c>
      <c r="D388" s="226">
        <v>3791.34375</v>
      </c>
      <c r="E388" s="226">
        <v>3357.75</v>
      </c>
      <c r="F388" s="226">
        <v>0</v>
      </c>
      <c r="G388" s="226">
        <v>0</v>
      </c>
      <c r="O388" s="196" t="b">
        <v>0</v>
      </c>
      <c r="P388" s="196" t="b">
        <v>0</v>
      </c>
      <c r="Q388" s="196" t="b">
        <v>0</v>
      </c>
    </row>
    <row r="389" spans="1:17" x14ac:dyDescent="0.15">
      <c r="A389" s="196">
        <v>28</v>
      </c>
      <c r="B389" s="204"/>
      <c r="C389" s="226">
        <v>4686.28125</v>
      </c>
      <c r="D389" s="226">
        <v>3926.625</v>
      </c>
      <c r="E389" s="226">
        <v>3471.0625</v>
      </c>
      <c r="F389" s="226">
        <v>0</v>
      </c>
      <c r="G389" s="226">
        <v>0</v>
      </c>
      <c r="O389" s="196" t="b">
        <v>0</v>
      </c>
      <c r="P389" s="196" t="b">
        <v>0</v>
      </c>
      <c r="Q389" s="196" t="b">
        <v>0</v>
      </c>
    </row>
    <row r="390" spans="1:17" x14ac:dyDescent="0.15">
      <c r="A390" s="196">
        <v>29</v>
      </c>
      <c r="B390" s="204"/>
      <c r="C390" s="226">
        <v>4884</v>
      </c>
      <c r="D390" s="226">
        <v>4089.65625</v>
      </c>
      <c r="E390" s="226">
        <v>3622.5312500000005</v>
      </c>
      <c r="F390" s="226">
        <v>0</v>
      </c>
      <c r="G390" s="226">
        <v>0</v>
      </c>
      <c r="O390" s="196" t="b">
        <v>0</v>
      </c>
      <c r="P390" s="196" t="b">
        <v>0</v>
      </c>
      <c r="Q390" s="196" t="b">
        <v>0</v>
      </c>
    </row>
    <row r="391" spans="1:17" x14ac:dyDescent="0.15">
      <c r="A391" s="196">
        <v>30</v>
      </c>
      <c r="B391" s="204"/>
      <c r="C391" s="226">
        <v>5095.59375</v>
      </c>
      <c r="D391" s="226">
        <v>4267.71875</v>
      </c>
      <c r="E391" s="226">
        <v>3779.78125</v>
      </c>
      <c r="F391" s="226">
        <v>0</v>
      </c>
      <c r="G391" s="226">
        <v>0</v>
      </c>
      <c r="O391" s="196" t="b">
        <v>0</v>
      </c>
      <c r="P391" s="196" t="b">
        <v>0</v>
      </c>
      <c r="Q391" s="196" t="b">
        <v>0</v>
      </c>
    </row>
    <row r="392" spans="1:17" x14ac:dyDescent="0.15">
      <c r="A392" s="196">
        <v>31</v>
      </c>
      <c r="B392" s="204"/>
      <c r="C392" s="226">
        <v>5308.3437499999991</v>
      </c>
      <c r="D392" s="226">
        <v>4443.46875</v>
      </c>
      <c r="E392" s="226">
        <v>3932.40625</v>
      </c>
      <c r="F392" s="226">
        <v>0</v>
      </c>
      <c r="G392" s="226">
        <v>0</v>
      </c>
      <c r="O392" s="196" t="b">
        <v>0</v>
      </c>
      <c r="P392" s="196" t="b">
        <v>0</v>
      </c>
      <c r="Q392" s="196" t="b">
        <v>0</v>
      </c>
    </row>
    <row r="393" spans="1:17" x14ac:dyDescent="0.15">
      <c r="A393" s="196">
        <v>32</v>
      </c>
      <c r="B393" s="204"/>
      <c r="C393" s="226">
        <v>5518.78125</v>
      </c>
      <c r="D393" s="226">
        <v>4620.375</v>
      </c>
      <c r="E393" s="226">
        <v>4089.65625</v>
      </c>
      <c r="F393" s="226">
        <v>0</v>
      </c>
      <c r="G393" s="226">
        <v>0</v>
      </c>
      <c r="O393" s="196" t="b">
        <v>0</v>
      </c>
      <c r="P393" s="196" t="b">
        <v>0</v>
      </c>
      <c r="Q393" s="196" t="b">
        <v>0</v>
      </c>
    </row>
    <row r="394" spans="1:17" x14ac:dyDescent="0.15">
      <c r="A394" s="196">
        <v>33</v>
      </c>
      <c r="B394" s="204"/>
      <c r="C394" s="226">
        <v>5665.6249999999991</v>
      </c>
      <c r="D394" s="226">
        <v>4742.9374999999991</v>
      </c>
      <c r="E394" s="226">
        <v>4197.1875</v>
      </c>
      <c r="F394" s="226">
        <v>0</v>
      </c>
      <c r="G394" s="226">
        <v>0</v>
      </c>
      <c r="O394" s="196" t="b">
        <v>0</v>
      </c>
      <c r="P394" s="196" t="b">
        <v>0</v>
      </c>
      <c r="Q394" s="196" t="b">
        <v>0</v>
      </c>
    </row>
    <row r="395" spans="1:17" x14ac:dyDescent="0.15">
      <c r="A395" s="196">
        <v>34</v>
      </c>
      <c r="B395" s="204"/>
      <c r="C395" s="226">
        <v>5821.7187499999991</v>
      </c>
      <c r="D395" s="226">
        <v>4873.59375</v>
      </c>
      <c r="E395" s="226">
        <v>4304.71875</v>
      </c>
      <c r="F395" s="226">
        <v>0</v>
      </c>
      <c r="G395" s="226">
        <v>0</v>
      </c>
      <c r="O395" s="196" t="b">
        <v>0</v>
      </c>
      <c r="P395" s="196" t="b">
        <v>0</v>
      </c>
      <c r="Q395" s="196" t="b">
        <v>0</v>
      </c>
    </row>
    <row r="396" spans="1:17" x14ac:dyDescent="0.15">
      <c r="A396" s="196">
        <v>35</v>
      </c>
      <c r="B396" s="204"/>
      <c r="C396" s="226">
        <v>5967.4062499999991</v>
      </c>
      <c r="D396" s="226">
        <v>4993.84375</v>
      </c>
      <c r="E396" s="226">
        <v>4418.03125</v>
      </c>
      <c r="F396" s="226">
        <v>0</v>
      </c>
      <c r="G396" s="226">
        <v>0</v>
      </c>
      <c r="O396" s="196" t="b">
        <v>0</v>
      </c>
      <c r="P396" s="196" t="b">
        <v>0</v>
      </c>
      <c r="Q396" s="196" t="b">
        <v>0</v>
      </c>
    </row>
    <row r="397" spans="1:17" x14ac:dyDescent="0.15">
      <c r="A397" s="196">
        <v>36</v>
      </c>
      <c r="B397" s="204"/>
      <c r="C397" s="226">
        <v>6118.875</v>
      </c>
      <c r="D397" s="226">
        <v>5122.1875</v>
      </c>
      <c r="E397" s="226">
        <v>4525.5625</v>
      </c>
      <c r="F397" s="226">
        <v>0</v>
      </c>
      <c r="G397" s="226">
        <v>0</v>
      </c>
      <c r="O397" s="196" t="b">
        <v>0</v>
      </c>
      <c r="P397" s="196" t="b">
        <v>0</v>
      </c>
      <c r="Q397" s="196" t="b">
        <v>0</v>
      </c>
    </row>
    <row r="398" spans="1:17" x14ac:dyDescent="0.15">
      <c r="A398" s="196">
        <v>37</v>
      </c>
      <c r="B398" s="204"/>
      <c r="C398" s="226">
        <v>6270.34375</v>
      </c>
      <c r="D398" s="226">
        <v>5245.9062499999991</v>
      </c>
      <c r="E398" s="226">
        <v>4640.03125</v>
      </c>
      <c r="F398" s="226">
        <v>0</v>
      </c>
      <c r="G398" s="226">
        <v>0</v>
      </c>
      <c r="O398" s="196" t="b">
        <v>0</v>
      </c>
      <c r="P398" s="196" t="b">
        <v>0</v>
      </c>
      <c r="Q398" s="196" t="b">
        <v>0</v>
      </c>
    </row>
    <row r="399" spans="1:17" x14ac:dyDescent="0.15">
      <c r="A399" s="196">
        <v>38</v>
      </c>
      <c r="B399" s="204"/>
      <c r="C399" s="226">
        <v>6414.8749999999991</v>
      </c>
      <c r="D399" s="226">
        <v>5366.15625</v>
      </c>
      <c r="E399" s="226">
        <v>4742.9374999999991</v>
      </c>
      <c r="F399" s="226">
        <v>0</v>
      </c>
      <c r="G399" s="226">
        <v>0</v>
      </c>
      <c r="O399" s="196" t="b">
        <v>0</v>
      </c>
      <c r="P399" s="196" t="b">
        <v>0</v>
      </c>
      <c r="Q399" s="196" t="b">
        <v>0</v>
      </c>
    </row>
    <row r="400" spans="1:17" x14ac:dyDescent="0.15">
      <c r="A400" s="196">
        <v>39</v>
      </c>
      <c r="B400" s="204"/>
      <c r="C400" s="226">
        <v>6613.75</v>
      </c>
      <c r="D400" s="226">
        <v>5531.5</v>
      </c>
      <c r="E400" s="226">
        <v>4890.9375</v>
      </c>
      <c r="F400" s="226">
        <v>0</v>
      </c>
      <c r="G400" s="226">
        <v>0</v>
      </c>
      <c r="O400" s="196" t="b">
        <v>0</v>
      </c>
      <c r="P400" s="196" t="b">
        <v>0</v>
      </c>
      <c r="Q400" s="196" t="b">
        <v>0</v>
      </c>
    </row>
    <row r="401" spans="1:17" x14ac:dyDescent="0.15">
      <c r="A401" s="196">
        <v>40</v>
      </c>
      <c r="B401" s="204"/>
      <c r="C401" s="226">
        <v>6794.125</v>
      </c>
      <c r="D401" s="226">
        <v>5681.8125</v>
      </c>
      <c r="E401" s="226">
        <v>5023.9062499999991</v>
      </c>
      <c r="F401" s="226">
        <v>0</v>
      </c>
      <c r="G401" s="226">
        <v>0</v>
      </c>
      <c r="O401" s="196" t="b">
        <v>0</v>
      </c>
      <c r="P401" s="196" t="b">
        <v>0</v>
      </c>
      <c r="Q401" s="196" t="b">
        <v>0</v>
      </c>
    </row>
    <row r="402" spans="1:17" x14ac:dyDescent="0.15">
      <c r="A402" s="196">
        <v>41</v>
      </c>
      <c r="B402" s="204"/>
      <c r="C402" s="226">
        <v>6972.1875</v>
      </c>
      <c r="D402" s="226">
        <v>5829.8125</v>
      </c>
      <c r="E402" s="226">
        <v>5154.5625</v>
      </c>
      <c r="F402" s="226">
        <v>0</v>
      </c>
      <c r="G402" s="226">
        <v>0</v>
      </c>
      <c r="O402" s="196" t="b">
        <v>0</v>
      </c>
      <c r="P402" s="196" t="b">
        <v>0</v>
      </c>
      <c r="Q402" s="196" t="b">
        <v>0</v>
      </c>
    </row>
    <row r="403" spans="1:17" x14ac:dyDescent="0.15">
      <c r="A403" s="196">
        <v>42</v>
      </c>
      <c r="B403" s="204"/>
      <c r="C403" s="226">
        <v>7152.5625</v>
      </c>
      <c r="D403" s="226">
        <v>5982.4375</v>
      </c>
      <c r="E403" s="226">
        <v>5292.15625</v>
      </c>
      <c r="F403" s="226">
        <v>0</v>
      </c>
      <c r="G403" s="226">
        <v>0</v>
      </c>
      <c r="O403" s="196" t="b">
        <v>0</v>
      </c>
      <c r="P403" s="196" t="b">
        <v>0</v>
      </c>
      <c r="Q403" s="196" t="b">
        <v>0</v>
      </c>
    </row>
    <row r="404" spans="1:17" x14ac:dyDescent="0.15">
      <c r="A404" s="196">
        <v>43</v>
      </c>
      <c r="B404" s="204"/>
      <c r="C404" s="226">
        <v>7358.3749999999991</v>
      </c>
      <c r="D404" s="226">
        <v>6153.5625</v>
      </c>
      <c r="E404" s="226">
        <v>5437.84375</v>
      </c>
      <c r="F404" s="226">
        <v>0</v>
      </c>
      <c r="G404" s="226">
        <v>0</v>
      </c>
      <c r="O404" s="196" t="b">
        <v>0</v>
      </c>
      <c r="P404" s="196" t="b">
        <v>0</v>
      </c>
      <c r="Q404" s="196" t="b">
        <v>0</v>
      </c>
    </row>
    <row r="405" spans="1:17" x14ac:dyDescent="0.15">
      <c r="A405" s="196">
        <v>44</v>
      </c>
      <c r="B405" s="204"/>
      <c r="C405" s="226">
        <v>7571.125</v>
      </c>
      <c r="D405" s="226">
        <v>6332.78125</v>
      </c>
      <c r="E405" s="226">
        <v>5595.09375</v>
      </c>
      <c r="F405" s="226">
        <v>0</v>
      </c>
      <c r="G405" s="226">
        <v>0</v>
      </c>
      <c r="O405" s="196" t="b">
        <v>0</v>
      </c>
      <c r="P405" s="196" t="b">
        <v>0</v>
      </c>
      <c r="Q405" s="196" t="b">
        <v>0</v>
      </c>
    </row>
    <row r="406" spans="1:17" x14ac:dyDescent="0.15">
      <c r="A406" s="196">
        <v>45</v>
      </c>
      <c r="B406" s="204"/>
      <c r="C406" s="226">
        <v>7780.40625</v>
      </c>
      <c r="D406" s="226">
        <v>6502.75</v>
      </c>
      <c r="E406" s="226">
        <v>5747.71875</v>
      </c>
      <c r="F406" s="226">
        <v>0</v>
      </c>
      <c r="G406" s="226">
        <v>0</v>
      </c>
      <c r="O406" s="196" t="b">
        <v>0</v>
      </c>
      <c r="P406" s="196" t="b">
        <v>0</v>
      </c>
      <c r="Q406" s="196" t="b">
        <v>0</v>
      </c>
    </row>
    <row r="407" spans="1:17" x14ac:dyDescent="0.15">
      <c r="A407" s="196">
        <v>46</v>
      </c>
      <c r="B407" s="204"/>
      <c r="C407" s="226">
        <v>8000.0937499999991</v>
      </c>
      <c r="D407" s="226">
        <v>6686.59375</v>
      </c>
      <c r="E407" s="226">
        <v>5907.28125</v>
      </c>
      <c r="F407" s="226">
        <v>0</v>
      </c>
      <c r="G407" s="226">
        <v>0</v>
      </c>
      <c r="O407" s="196" t="b">
        <v>0</v>
      </c>
      <c r="P407" s="196" t="b">
        <v>0</v>
      </c>
      <c r="Q407" s="196" t="b">
        <v>0</v>
      </c>
    </row>
    <row r="408" spans="1:17" x14ac:dyDescent="0.15">
      <c r="A408" s="196">
        <v>47</v>
      </c>
      <c r="B408" s="204"/>
      <c r="C408" s="226">
        <v>8209.375</v>
      </c>
      <c r="D408" s="226">
        <v>6864.65625</v>
      </c>
      <c r="E408" s="226">
        <v>6066.84375</v>
      </c>
      <c r="F408" s="226">
        <v>0</v>
      </c>
      <c r="G408" s="226">
        <v>0</v>
      </c>
      <c r="O408" s="196" t="b">
        <v>0</v>
      </c>
      <c r="P408" s="196" t="b">
        <v>0</v>
      </c>
      <c r="Q408" s="196" t="b">
        <v>0</v>
      </c>
    </row>
    <row r="409" spans="1:17" x14ac:dyDescent="0.15">
      <c r="A409" s="196">
        <v>48</v>
      </c>
      <c r="B409" s="204"/>
      <c r="C409" s="226">
        <v>8610.59375</v>
      </c>
      <c r="D409" s="226">
        <v>7196.5</v>
      </c>
      <c r="E409" s="226">
        <v>6355.9062499999991</v>
      </c>
      <c r="F409" s="226">
        <v>0</v>
      </c>
      <c r="G409" s="226">
        <v>0</v>
      </c>
      <c r="O409" s="196" t="b">
        <v>0</v>
      </c>
      <c r="P409" s="196" t="b">
        <v>0</v>
      </c>
      <c r="Q409" s="196" t="b">
        <v>0</v>
      </c>
    </row>
    <row r="410" spans="1:17" x14ac:dyDescent="0.15">
      <c r="A410" s="196">
        <v>49</v>
      </c>
      <c r="B410" s="204"/>
      <c r="C410" s="226">
        <v>8890.40625</v>
      </c>
      <c r="D410" s="226">
        <v>7428.90625</v>
      </c>
      <c r="E410" s="226">
        <v>6562.875</v>
      </c>
      <c r="F410" s="226">
        <v>0</v>
      </c>
      <c r="G410" s="226">
        <v>0</v>
      </c>
      <c r="O410" s="196" t="b">
        <v>0</v>
      </c>
      <c r="P410" s="196" t="b">
        <v>0</v>
      </c>
      <c r="Q410" s="196" t="b">
        <v>0</v>
      </c>
    </row>
    <row r="411" spans="1:17" x14ac:dyDescent="0.15">
      <c r="A411" s="196">
        <v>50</v>
      </c>
      <c r="B411" s="204"/>
      <c r="C411" s="226">
        <v>9128.59375</v>
      </c>
      <c r="D411" s="226">
        <v>7628.9374999999991</v>
      </c>
      <c r="E411" s="226">
        <v>6739.78125</v>
      </c>
      <c r="F411" s="226">
        <v>0</v>
      </c>
      <c r="G411" s="226">
        <v>0</v>
      </c>
      <c r="O411" s="196" t="b">
        <v>0</v>
      </c>
      <c r="P411" s="196" t="b">
        <v>0</v>
      </c>
      <c r="Q411" s="196" t="b">
        <v>0</v>
      </c>
    </row>
    <row r="412" spans="1:17" x14ac:dyDescent="0.15">
      <c r="A412" s="196">
        <v>51</v>
      </c>
      <c r="B412" s="204"/>
      <c r="C412" s="226">
        <v>9361</v>
      </c>
      <c r="D412" s="226">
        <v>7820.875</v>
      </c>
      <c r="E412" s="226">
        <v>6912.0625</v>
      </c>
      <c r="F412" s="226">
        <v>0</v>
      </c>
      <c r="G412" s="226">
        <v>0</v>
      </c>
      <c r="O412" s="196" t="b">
        <v>0</v>
      </c>
      <c r="P412" s="196" t="b">
        <v>0</v>
      </c>
      <c r="Q412" s="196" t="b">
        <v>0</v>
      </c>
    </row>
    <row r="413" spans="1:17" x14ac:dyDescent="0.15">
      <c r="A413" s="196">
        <v>52</v>
      </c>
      <c r="B413" s="204"/>
      <c r="C413" s="226">
        <v>9685.9062500000018</v>
      </c>
      <c r="D413" s="226">
        <v>8090.2812499999991</v>
      </c>
      <c r="E413" s="226">
        <v>7149.09375</v>
      </c>
      <c r="F413" s="226">
        <v>0</v>
      </c>
      <c r="G413" s="226">
        <v>0</v>
      </c>
      <c r="O413" s="196" t="b">
        <v>0</v>
      </c>
      <c r="P413" s="196" t="b">
        <v>0</v>
      </c>
      <c r="Q413" s="196" t="b">
        <v>0</v>
      </c>
    </row>
    <row r="414" spans="1:17" x14ac:dyDescent="0.15">
      <c r="A414" s="196">
        <v>53</v>
      </c>
      <c r="B414" s="204"/>
      <c r="C414" s="226">
        <v>10231.65625</v>
      </c>
      <c r="D414" s="226">
        <v>8547</v>
      </c>
      <c r="E414" s="226">
        <v>7548</v>
      </c>
      <c r="F414" s="226">
        <v>0</v>
      </c>
      <c r="G414" s="226">
        <v>0</v>
      </c>
      <c r="O414" s="196" t="b">
        <v>0</v>
      </c>
      <c r="P414" s="196" t="b">
        <v>0</v>
      </c>
      <c r="Q414" s="196" t="b">
        <v>0</v>
      </c>
    </row>
    <row r="415" spans="1:17" x14ac:dyDescent="0.15">
      <c r="A415" s="196">
        <v>54</v>
      </c>
      <c r="B415" s="204"/>
      <c r="C415" s="226">
        <v>10875.687500000002</v>
      </c>
      <c r="D415" s="226">
        <v>9083.5</v>
      </c>
      <c r="E415" s="226">
        <v>8022.0625</v>
      </c>
      <c r="F415" s="226">
        <v>0</v>
      </c>
      <c r="G415" s="226">
        <v>0</v>
      </c>
      <c r="O415" s="196" t="b">
        <v>0</v>
      </c>
      <c r="P415" s="196" t="b">
        <v>0</v>
      </c>
      <c r="Q415" s="196" t="b">
        <v>0</v>
      </c>
    </row>
    <row r="416" spans="1:17" x14ac:dyDescent="0.15">
      <c r="A416" s="196">
        <v>55</v>
      </c>
      <c r="B416" s="204"/>
      <c r="C416" s="226">
        <v>11444.562500000002</v>
      </c>
      <c r="D416" s="226">
        <v>9558.71875</v>
      </c>
      <c r="E416" s="226">
        <v>8436</v>
      </c>
      <c r="F416" s="226">
        <v>0</v>
      </c>
      <c r="G416" s="226">
        <v>0</v>
      </c>
      <c r="O416" s="196" t="b">
        <v>0</v>
      </c>
      <c r="P416" s="196" t="b">
        <v>0</v>
      </c>
      <c r="Q416" s="196" t="b">
        <v>0</v>
      </c>
    </row>
    <row r="417" spans="1:17" x14ac:dyDescent="0.15">
      <c r="A417" s="196">
        <v>56</v>
      </c>
      <c r="B417" s="204"/>
      <c r="C417" s="226">
        <v>11895.500000000002</v>
      </c>
      <c r="D417" s="226">
        <v>9932.1875000000018</v>
      </c>
      <c r="E417" s="226">
        <v>8772.46875</v>
      </c>
      <c r="F417" s="226">
        <v>0</v>
      </c>
      <c r="G417" s="226">
        <v>0</v>
      </c>
      <c r="O417" s="196" t="b">
        <v>0</v>
      </c>
      <c r="P417" s="196" t="b">
        <v>0</v>
      </c>
      <c r="Q417" s="196" t="b">
        <v>0</v>
      </c>
    </row>
    <row r="418" spans="1:17" x14ac:dyDescent="0.15">
      <c r="A418" s="196">
        <v>57</v>
      </c>
      <c r="B418" s="204"/>
      <c r="C418" s="226">
        <v>12469</v>
      </c>
      <c r="D418" s="226">
        <v>10412.03125</v>
      </c>
      <c r="E418" s="226">
        <v>9193.3437500000018</v>
      </c>
      <c r="F418" s="226">
        <v>0</v>
      </c>
      <c r="G418" s="226">
        <v>0</v>
      </c>
      <c r="O418" s="196" t="b">
        <v>0</v>
      </c>
      <c r="P418" s="196" t="b">
        <v>0</v>
      </c>
      <c r="Q418" s="196" t="b">
        <v>0</v>
      </c>
    </row>
    <row r="419" spans="1:17" x14ac:dyDescent="0.15">
      <c r="A419" s="196">
        <v>58</v>
      </c>
      <c r="B419" s="204"/>
      <c r="C419" s="226">
        <v>13377.8125</v>
      </c>
      <c r="D419" s="226">
        <v>11167.062500000002</v>
      </c>
      <c r="E419" s="226">
        <v>9860.5</v>
      </c>
      <c r="F419" s="226">
        <v>0</v>
      </c>
      <c r="G419" s="226">
        <v>0</v>
      </c>
      <c r="O419" s="196" t="b">
        <v>0</v>
      </c>
      <c r="P419" s="196" t="b">
        <v>0</v>
      </c>
      <c r="Q419" s="196" t="b">
        <v>0</v>
      </c>
    </row>
    <row r="420" spans="1:17" x14ac:dyDescent="0.15">
      <c r="A420" s="196">
        <v>59</v>
      </c>
      <c r="B420" s="204"/>
      <c r="C420" s="226">
        <v>14309.750000000002</v>
      </c>
      <c r="D420" s="226">
        <v>11944.062500000002</v>
      </c>
      <c r="E420" s="226">
        <v>10541.53125</v>
      </c>
      <c r="F420" s="226">
        <v>0</v>
      </c>
      <c r="G420" s="226">
        <v>0</v>
      </c>
      <c r="O420" s="196" t="b">
        <v>0</v>
      </c>
      <c r="P420" s="196" t="b">
        <v>0</v>
      </c>
      <c r="Q420" s="196" t="b">
        <v>0</v>
      </c>
    </row>
    <row r="421" spans="1:17" x14ac:dyDescent="0.15">
      <c r="A421" s="196">
        <v>60</v>
      </c>
      <c r="B421" s="204"/>
      <c r="C421" s="226">
        <v>15334.1875</v>
      </c>
      <c r="D421" s="226">
        <v>12797.375000000002</v>
      </c>
      <c r="E421" s="226">
        <v>11295.406250000002</v>
      </c>
      <c r="F421" s="226">
        <v>0</v>
      </c>
      <c r="G421" s="226">
        <v>0</v>
      </c>
      <c r="O421" s="196" t="b">
        <v>0</v>
      </c>
      <c r="P421" s="196" t="b">
        <v>0</v>
      </c>
      <c r="Q421" s="196" t="b">
        <v>0</v>
      </c>
    </row>
    <row r="422" spans="1:17" x14ac:dyDescent="0.15">
      <c r="A422" s="196">
        <v>61</v>
      </c>
      <c r="B422" s="204"/>
      <c r="C422" s="226">
        <v>16378.28125</v>
      </c>
      <c r="D422" s="226">
        <v>13669.1875</v>
      </c>
      <c r="E422" s="226">
        <v>12063.15625</v>
      </c>
      <c r="F422" s="226">
        <v>0</v>
      </c>
      <c r="G422" s="226">
        <v>0</v>
      </c>
      <c r="O422" s="196" t="b">
        <v>0</v>
      </c>
      <c r="P422" s="196" t="b">
        <v>0</v>
      </c>
      <c r="Q422" s="196" t="b">
        <v>0</v>
      </c>
    </row>
    <row r="423" spans="1:17" x14ac:dyDescent="0.15">
      <c r="A423" s="196">
        <v>62</v>
      </c>
      <c r="B423" s="204"/>
      <c r="C423" s="226">
        <v>17454.75</v>
      </c>
      <c r="D423" s="226">
        <v>14566.437500000002</v>
      </c>
      <c r="E423" s="226">
        <v>12851.71875</v>
      </c>
      <c r="F423" s="226">
        <v>0</v>
      </c>
      <c r="G423" s="226">
        <v>0</v>
      </c>
      <c r="O423" s="196" t="b">
        <v>0</v>
      </c>
      <c r="P423" s="196" t="b">
        <v>0</v>
      </c>
      <c r="Q423" s="196" t="b">
        <v>0</v>
      </c>
    </row>
    <row r="424" spans="1:17" x14ac:dyDescent="0.15">
      <c r="A424" s="196">
        <v>63</v>
      </c>
      <c r="B424" s="204"/>
      <c r="C424" s="226">
        <v>19012.21875</v>
      </c>
      <c r="D424" s="226">
        <v>15862.59375</v>
      </c>
      <c r="E424" s="226">
        <v>13998.71875</v>
      </c>
      <c r="F424" s="226">
        <v>0</v>
      </c>
      <c r="G424" s="226">
        <v>0</v>
      </c>
      <c r="O424" s="196" t="b">
        <v>0</v>
      </c>
      <c r="P424" s="196" t="b">
        <v>0</v>
      </c>
      <c r="Q424" s="196" t="b">
        <v>0</v>
      </c>
    </row>
    <row r="425" spans="1:17" x14ac:dyDescent="0.15">
      <c r="A425" s="196">
        <v>64</v>
      </c>
      <c r="B425" s="204"/>
      <c r="C425" s="226">
        <v>20800.9375</v>
      </c>
      <c r="D425" s="226">
        <v>17355.3125</v>
      </c>
      <c r="E425" s="226">
        <v>15311.0625</v>
      </c>
      <c r="F425" s="226">
        <v>0</v>
      </c>
      <c r="G425" s="226">
        <v>0</v>
      </c>
      <c r="O425" s="196" t="b">
        <v>0</v>
      </c>
      <c r="P425" s="196" t="b">
        <v>0</v>
      </c>
      <c r="Q425" s="196" t="b">
        <v>0</v>
      </c>
    </row>
    <row r="426" spans="1:17" x14ac:dyDescent="0.15">
      <c r="A426" s="196">
        <v>65</v>
      </c>
      <c r="B426" s="204"/>
      <c r="C426" s="226">
        <v>22255.5</v>
      </c>
      <c r="D426" s="226">
        <v>18569.374999999996</v>
      </c>
      <c r="E426" s="226">
        <v>16380.593750000002</v>
      </c>
      <c r="F426" s="226">
        <v>0</v>
      </c>
      <c r="G426" s="226">
        <v>0</v>
      </c>
      <c r="O426" s="196" t="b">
        <v>0</v>
      </c>
      <c r="P426" s="196" t="b">
        <v>0</v>
      </c>
      <c r="Q426" s="196" t="b">
        <v>0</v>
      </c>
    </row>
    <row r="427" spans="1:17" x14ac:dyDescent="0.15">
      <c r="A427" s="196">
        <v>66</v>
      </c>
      <c r="B427" s="204"/>
      <c r="C427" s="226">
        <v>23719.3125</v>
      </c>
      <c r="D427" s="226">
        <v>19788.0625</v>
      </c>
      <c r="E427" s="226">
        <v>17454.75</v>
      </c>
      <c r="F427" s="226">
        <v>0</v>
      </c>
      <c r="G427" s="226">
        <v>0</v>
      </c>
      <c r="O427" s="196" t="b">
        <v>0</v>
      </c>
      <c r="P427" s="196" t="b">
        <v>0</v>
      </c>
      <c r="Q427" s="196" t="b">
        <v>0</v>
      </c>
    </row>
    <row r="428" spans="1:17" x14ac:dyDescent="0.15">
      <c r="A428" s="196">
        <v>67</v>
      </c>
      <c r="B428" s="204"/>
      <c r="C428" s="226">
        <v>25209.71875</v>
      </c>
      <c r="D428" s="226">
        <v>21028.718749999996</v>
      </c>
      <c r="E428" s="226">
        <v>18549.71875</v>
      </c>
      <c r="F428" s="226">
        <v>0</v>
      </c>
      <c r="G428" s="226">
        <v>0</v>
      </c>
      <c r="O428" s="196" t="b">
        <v>0</v>
      </c>
      <c r="P428" s="196" t="b">
        <v>0</v>
      </c>
      <c r="Q428" s="196" t="b">
        <v>0</v>
      </c>
    </row>
    <row r="429" spans="1:17" x14ac:dyDescent="0.15">
      <c r="A429" s="196">
        <v>68</v>
      </c>
      <c r="B429" s="204"/>
      <c r="C429" s="226">
        <v>27222.75</v>
      </c>
      <c r="D429" s="226">
        <v>22705.28125</v>
      </c>
      <c r="E429" s="226">
        <v>20027.40625</v>
      </c>
      <c r="F429" s="226">
        <v>0</v>
      </c>
      <c r="G429" s="226">
        <v>0</v>
      </c>
      <c r="O429" s="196" t="b">
        <v>0</v>
      </c>
      <c r="P429" s="196" t="b">
        <v>0</v>
      </c>
      <c r="Q429" s="196" t="b">
        <v>0</v>
      </c>
    </row>
    <row r="430" spans="1:17" x14ac:dyDescent="0.15">
      <c r="A430" s="196">
        <v>69</v>
      </c>
      <c r="B430" s="204"/>
      <c r="C430" s="226">
        <v>29275.09375</v>
      </c>
      <c r="D430" s="226">
        <v>24414.218749999996</v>
      </c>
      <c r="E430" s="226">
        <v>21535.156249999996</v>
      </c>
      <c r="F430" s="226">
        <v>0</v>
      </c>
      <c r="G430" s="226">
        <v>0</v>
      </c>
      <c r="O430" s="196" t="b">
        <v>0</v>
      </c>
      <c r="P430" s="196" t="b">
        <v>0</v>
      </c>
      <c r="Q430" s="196" t="b">
        <v>0</v>
      </c>
    </row>
    <row r="431" spans="1:17" x14ac:dyDescent="0.15">
      <c r="A431" s="196">
        <v>70</v>
      </c>
      <c r="B431" s="204"/>
      <c r="C431" s="226">
        <v>31336.6875</v>
      </c>
      <c r="D431" s="226">
        <v>26131.249999999996</v>
      </c>
      <c r="E431" s="226">
        <v>23047.531249999996</v>
      </c>
      <c r="F431" s="226">
        <v>0</v>
      </c>
      <c r="G431" s="226">
        <v>0</v>
      </c>
      <c r="O431" s="196" t="b">
        <v>0</v>
      </c>
      <c r="P431" s="196" t="b">
        <v>0</v>
      </c>
      <c r="Q431" s="196" t="b">
        <v>0</v>
      </c>
    </row>
    <row r="432" spans="1:17" x14ac:dyDescent="0.15">
      <c r="A432" s="196">
        <v>71</v>
      </c>
      <c r="B432" s="204"/>
      <c r="C432" s="226">
        <v>33419.09375</v>
      </c>
      <c r="D432" s="226">
        <v>27871.40625</v>
      </c>
      <c r="E432" s="226">
        <v>24576.09375</v>
      </c>
      <c r="F432" s="226">
        <v>0</v>
      </c>
      <c r="G432" s="226">
        <v>0</v>
      </c>
      <c r="O432" s="196" t="b">
        <v>0</v>
      </c>
      <c r="P432" s="196" t="b">
        <v>0</v>
      </c>
      <c r="Q432" s="196" t="b">
        <v>0</v>
      </c>
    </row>
    <row r="433" spans="1:17" x14ac:dyDescent="0.15">
      <c r="A433" s="196">
        <v>72</v>
      </c>
      <c r="B433" s="204"/>
      <c r="C433" s="226">
        <v>35518.84375</v>
      </c>
      <c r="D433" s="226">
        <v>29619.65625</v>
      </c>
      <c r="E433" s="226">
        <v>26123.15625</v>
      </c>
      <c r="F433" s="226">
        <v>0</v>
      </c>
      <c r="G433" s="226">
        <v>0</v>
      </c>
      <c r="O433" s="196" t="b">
        <v>0</v>
      </c>
      <c r="P433" s="196" t="b">
        <v>0</v>
      </c>
      <c r="Q433" s="196" t="b">
        <v>0</v>
      </c>
    </row>
    <row r="434" spans="1:17" x14ac:dyDescent="0.15">
      <c r="A434" s="196">
        <v>73</v>
      </c>
      <c r="B434" s="204"/>
      <c r="C434" s="226">
        <v>38000.15625</v>
      </c>
      <c r="D434" s="226">
        <v>31689.34375</v>
      </c>
      <c r="E434" s="226">
        <v>27944.25</v>
      </c>
      <c r="F434" s="226">
        <v>0</v>
      </c>
      <c r="G434" s="226">
        <v>0</v>
      </c>
      <c r="O434" s="196" t="b">
        <v>0</v>
      </c>
      <c r="P434" s="196" t="b">
        <v>0</v>
      </c>
      <c r="Q434" s="196" t="b">
        <v>0</v>
      </c>
    </row>
    <row r="435" spans="1:17" x14ac:dyDescent="0.15">
      <c r="A435" s="196">
        <v>74</v>
      </c>
      <c r="B435" s="204"/>
      <c r="C435" s="226">
        <v>40502.281250000007</v>
      </c>
      <c r="D435" s="226">
        <v>33771.75</v>
      </c>
      <c r="E435" s="226">
        <v>29782.6875</v>
      </c>
      <c r="F435" s="226">
        <v>0</v>
      </c>
      <c r="G435" s="226">
        <v>0</v>
      </c>
      <c r="O435" s="196" t="b">
        <v>0</v>
      </c>
      <c r="P435" s="196" t="b">
        <v>0</v>
      </c>
      <c r="Q435" s="196" t="b">
        <v>0</v>
      </c>
    </row>
    <row r="436" spans="1:17" x14ac:dyDescent="0.15">
      <c r="A436" s="196">
        <v>75</v>
      </c>
      <c r="B436" s="204"/>
      <c r="C436" s="226">
        <v>43028.6875</v>
      </c>
      <c r="D436" s="226">
        <v>35879.59375</v>
      </c>
      <c r="E436" s="226">
        <v>31638.46875</v>
      </c>
      <c r="F436" s="226">
        <v>0</v>
      </c>
      <c r="G436" s="226">
        <v>0</v>
      </c>
      <c r="O436" s="196" t="b">
        <v>0</v>
      </c>
      <c r="P436" s="196" t="b">
        <v>0</v>
      </c>
      <c r="Q436" s="196" t="b">
        <v>0</v>
      </c>
    </row>
    <row r="437" spans="1:17" x14ac:dyDescent="0.15">
      <c r="A437" s="196">
        <v>76</v>
      </c>
      <c r="B437" s="204"/>
      <c r="C437" s="226">
        <v>45579.375</v>
      </c>
      <c r="D437" s="226">
        <v>38000.15625</v>
      </c>
      <c r="E437" s="226">
        <v>33509.28125</v>
      </c>
      <c r="F437" s="226">
        <v>0</v>
      </c>
      <c r="G437" s="226">
        <v>0</v>
      </c>
      <c r="O437" s="196" t="b">
        <v>0</v>
      </c>
      <c r="P437" s="196" t="b">
        <v>0</v>
      </c>
      <c r="Q437" s="196" t="b">
        <v>0</v>
      </c>
    </row>
    <row r="438" spans="1:17" x14ac:dyDescent="0.15">
      <c r="A438" s="196">
        <v>77</v>
      </c>
      <c r="B438" s="204"/>
      <c r="C438" s="226">
        <v>48148.5625</v>
      </c>
      <c r="D438" s="226">
        <v>40143.84375</v>
      </c>
      <c r="E438" s="226">
        <v>35395.125</v>
      </c>
      <c r="F438" s="226">
        <v>0</v>
      </c>
      <c r="G438" s="226">
        <v>0</v>
      </c>
      <c r="O438" s="196" t="b">
        <v>0</v>
      </c>
      <c r="P438" s="196" t="b">
        <v>0</v>
      </c>
      <c r="Q438" s="196" t="b">
        <v>0</v>
      </c>
    </row>
    <row r="439" spans="1:17" x14ac:dyDescent="0.15">
      <c r="A439" s="196">
        <v>78</v>
      </c>
      <c r="B439" s="204"/>
      <c r="C439" s="226">
        <v>50788.28125</v>
      </c>
      <c r="D439" s="226">
        <v>42344.187500000007</v>
      </c>
      <c r="E439" s="226">
        <v>37337.625</v>
      </c>
      <c r="F439" s="226">
        <v>0</v>
      </c>
      <c r="G439" s="226">
        <v>0</v>
      </c>
      <c r="O439" s="196" t="b">
        <v>0</v>
      </c>
      <c r="P439" s="196" t="b">
        <v>0</v>
      </c>
      <c r="Q439" s="196" t="b">
        <v>0</v>
      </c>
    </row>
    <row r="440" spans="1:17" x14ac:dyDescent="0.15">
      <c r="A440" s="196">
        <v>79</v>
      </c>
      <c r="B440" s="204"/>
      <c r="C440" s="226">
        <v>53459.21875</v>
      </c>
      <c r="D440" s="226">
        <v>44572.28125</v>
      </c>
      <c r="E440" s="226">
        <v>39298.625000000007</v>
      </c>
      <c r="F440" s="226">
        <v>0</v>
      </c>
      <c r="G440" s="226">
        <v>0</v>
      </c>
      <c r="O440" s="196" t="b">
        <v>0</v>
      </c>
      <c r="P440" s="196" t="b">
        <v>0</v>
      </c>
      <c r="Q440" s="196" t="b">
        <v>0</v>
      </c>
    </row>
    <row r="441" spans="1:17" x14ac:dyDescent="0.15">
      <c r="A441" s="196">
        <v>80</v>
      </c>
      <c r="B441" s="204"/>
      <c r="C441" s="226">
        <v>56161.375</v>
      </c>
      <c r="D441" s="226">
        <v>46822.343750000007</v>
      </c>
      <c r="E441" s="226">
        <v>41279.281250000007</v>
      </c>
      <c r="F441" s="226"/>
      <c r="G441" s="226"/>
      <c r="O441" s="196" t="b">
        <v>0</v>
      </c>
      <c r="P441" s="196" t="b">
        <v>0</v>
      </c>
      <c r="Q441" s="196" t="b">
        <v>0</v>
      </c>
    </row>
    <row r="442" spans="1:17" x14ac:dyDescent="0.15">
      <c r="A442" s="196">
        <v>81</v>
      </c>
      <c r="B442" s="204"/>
      <c r="C442" s="226">
        <v>58858.906250000007</v>
      </c>
      <c r="D442" s="226">
        <v>49067.78125</v>
      </c>
      <c r="E442" s="226">
        <v>43265.71875</v>
      </c>
      <c r="F442" s="226"/>
      <c r="G442" s="226"/>
      <c r="O442" s="196" t="b">
        <v>0</v>
      </c>
      <c r="P442" s="196" t="b">
        <v>0</v>
      </c>
      <c r="Q442" s="196" t="b">
        <v>0</v>
      </c>
    </row>
    <row r="443" spans="1:17" x14ac:dyDescent="0.15">
      <c r="A443" s="196">
        <v>82</v>
      </c>
      <c r="B443" s="204"/>
      <c r="C443" s="226">
        <v>61601.53125</v>
      </c>
      <c r="D443" s="226">
        <v>51356.000000000007</v>
      </c>
      <c r="E443" s="226">
        <v>45278.750000000007</v>
      </c>
      <c r="F443" s="226"/>
      <c r="G443" s="226"/>
      <c r="O443" s="196" t="b">
        <v>0</v>
      </c>
      <c r="P443" s="196" t="b">
        <v>0</v>
      </c>
      <c r="Q443" s="196" t="b">
        <v>0</v>
      </c>
    </row>
    <row r="444" spans="1:17" x14ac:dyDescent="0.15">
      <c r="A444" s="196">
        <v>83</v>
      </c>
      <c r="B444" s="204"/>
      <c r="C444" s="226">
        <v>64367.281250000007</v>
      </c>
      <c r="D444" s="226">
        <v>53662.718750000007</v>
      </c>
      <c r="E444" s="226">
        <v>47313.75</v>
      </c>
      <c r="F444" s="226"/>
      <c r="G444" s="226"/>
      <c r="O444" s="196" t="b">
        <v>0</v>
      </c>
      <c r="P444" s="196" t="b">
        <v>0</v>
      </c>
      <c r="Q444" s="196" t="b">
        <v>0</v>
      </c>
    </row>
    <row r="445" spans="1:17" x14ac:dyDescent="0.15">
      <c r="A445" s="196">
        <v>84</v>
      </c>
      <c r="B445" s="204" t="s">
        <v>24</v>
      </c>
      <c r="C445" s="226">
        <v>67133.03125</v>
      </c>
      <c r="D445" s="226">
        <v>55963.65625</v>
      </c>
      <c r="E445" s="226">
        <v>49340.656250000007</v>
      </c>
      <c r="F445" s="226">
        <v>0</v>
      </c>
      <c r="G445" s="226">
        <v>0</v>
      </c>
      <c r="O445" s="196" t="b">
        <v>0</v>
      </c>
      <c r="P445" s="196" t="b">
        <v>0</v>
      </c>
      <c r="Q445" s="196" t="b">
        <v>0</v>
      </c>
    </row>
    <row r="446" spans="1:17" x14ac:dyDescent="0.15">
      <c r="A446" s="196">
        <v>1</v>
      </c>
      <c r="B446" s="204" t="s">
        <v>25</v>
      </c>
      <c r="C446" s="226">
        <v>1515.84375</v>
      </c>
      <c r="D446" s="226">
        <v>1275.34375</v>
      </c>
      <c r="E446" s="226">
        <v>1129.65625</v>
      </c>
      <c r="F446" s="226"/>
      <c r="G446" s="226"/>
      <c r="O446" s="196" t="b">
        <v>0</v>
      </c>
      <c r="P446" s="196" t="b">
        <v>0</v>
      </c>
      <c r="Q446" s="196" t="b">
        <v>0</v>
      </c>
    </row>
    <row r="447" spans="1:17" x14ac:dyDescent="0.15">
      <c r="A447" s="196">
        <v>2</v>
      </c>
      <c r="B447" s="204" t="s">
        <v>26</v>
      </c>
      <c r="C447" s="226">
        <v>2359.9062500000005</v>
      </c>
      <c r="D447" s="226">
        <v>1977.1875</v>
      </c>
      <c r="E447" s="226">
        <v>1748.25</v>
      </c>
      <c r="F447" s="226"/>
      <c r="G447" s="226"/>
      <c r="O447" s="196" t="b">
        <v>0</v>
      </c>
      <c r="P447" s="196" t="b">
        <v>0</v>
      </c>
      <c r="Q447" s="196" t="b">
        <v>0</v>
      </c>
    </row>
    <row r="448" spans="1:17" x14ac:dyDescent="0.15">
      <c r="A448" s="196">
        <v>3</v>
      </c>
      <c r="B448" s="204" t="s">
        <v>27</v>
      </c>
      <c r="C448" s="226">
        <v>3431.7500000000005</v>
      </c>
      <c r="D448" s="226">
        <v>2868.65625</v>
      </c>
      <c r="E448" s="226">
        <v>2534.5</v>
      </c>
      <c r="F448" s="226"/>
      <c r="G448" s="226"/>
      <c r="O448" s="196" t="b">
        <v>0</v>
      </c>
      <c r="P448" s="196" t="b">
        <v>0</v>
      </c>
      <c r="Q448" s="196" t="b">
        <v>0</v>
      </c>
    </row>
    <row r="449" spans="1:19" x14ac:dyDescent="0.15">
      <c r="C449" s="242"/>
      <c r="D449" s="226"/>
      <c r="E449" s="226"/>
      <c r="F449" s="242"/>
      <c r="G449" s="242"/>
    </row>
    <row r="450" spans="1:19" x14ac:dyDescent="0.15">
      <c r="C450" s="242"/>
      <c r="D450" s="242"/>
      <c r="E450" s="226"/>
      <c r="F450" s="242"/>
      <c r="G450" s="242"/>
    </row>
    <row r="451" spans="1:19" ht="18" x14ac:dyDescent="0.2">
      <c r="A451" s="269" t="s">
        <v>13</v>
      </c>
      <c r="B451" s="269"/>
      <c r="C451" s="269"/>
      <c r="D451" s="269"/>
      <c r="E451" s="269"/>
      <c r="F451" s="269"/>
      <c r="G451" s="269"/>
    </row>
    <row r="452" spans="1:19" ht="18" x14ac:dyDescent="0.2">
      <c r="A452" s="269" t="s">
        <v>33</v>
      </c>
      <c r="B452" s="269"/>
      <c r="C452" s="269"/>
      <c r="D452" s="269"/>
      <c r="E452" s="269"/>
      <c r="F452" s="269"/>
      <c r="G452" s="269"/>
    </row>
    <row r="453" spans="1:19" x14ac:dyDescent="0.15">
      <c r="A453" s="270" t="s">
        <v>17</v>
      </c>
      <c r="B453" s="270"/>
      <c r="C453" s="270"/>
      <c r="D453" s="270"/>
      <c r="E453" s="270"/>
      <c r="F453" s="270"/>
      <c r="G453" s="270"/>
    </row>
    <row r="454" spans="1:19" x14ac:dyDescent="0.15">
      <c r="A454" s="228" t="s">
        <v>0</v>
      </c>
      <c r="B454" s="206" t="s">
        <v>0</v>
      </c>
      <c r="C454" s="207">
        <v>1000</v>
      </c>
      <c r="D454" s="207">
        <v>2000</v>
      </c>
      <c r="E454" s="207">
        <v>5000</v>
      </c>
      <c r="F454" s="240"/>
      <c r="G454" s="240"/>
    </row>
    <row r="455" spans="1:19" ht="14" x14ac:dyDescent="0.15">
      <c r="A455" s="228">
        <v>18</v>
      </c>
      <c r="B455" s="206"/>
      <c r="C455" s="212">
        <v>58395.90625</v>
      </c>
      <c r="D455" s="212">
        <v>42250.65625</v>
      </c>
      <c r="E455" s="212">
        <v>32786.875</v>
      </c>
      <c r="F455" s="212">
        <v>28508.90625</v>
      </c>
      <c r="G455" s="212">
        <v>22219.3125</v>
      </c>
      <c r="O455" s="196" t="b">
        <v>0</v>
      </c>
      <c r="P455" s="196" t="b">
        <v>0</v>
      </c>
      <c r="Q455" s="196" t="b">
        <v>0</v>
      </c>
      <c r="R455" s="196" t="b">
        <v>0</v>
      </c>
      <c r="S455" s="196" t="b">
        <v>0</v>
      </c>
    </row>
    <row r="456" spans="1:19" ht="14" x14ac:dyDescent="0.15">
      <c r="A456" s="228">
        <v>19</v>
      </c>
      <c r="B456" s="206"/>
      <c r="C456" s="212">
        <v>60649.1875</v>
      </c>
      <c r="D456" s="212">
        <v>43890</v>
      </c>
      <c r="E456" s="212">
        <v>34053.9375</v>
      </c>
      <c r="F456" s="212">
        <v>29586.5625</v>
      </c>
      <c r="G456" s="212">
        <v>23074.90625</v>
      </c>
      <c r="O456" s="196" t="b">
        <v>0</v>
      </c>
      <c r="P456" s="196" t="b">
        <v>0</v>
      </c>
      <c r="Q456" s="196" t="b">
        <v>0</v>
      </c>
      <c r="R456" s="196" t="b">
        <v>0</v>
      </c>
      <c r="S456" s="196" t="b">
        <v>0</v>
      </c>
    </row>
    <row r="457" spans="1:19" ht="14" x14ac:dyDescent="0.15">
      <c r="A457" s="228">
        <v>20</v>
      </c>
      <c r="B457" s="206"/>
      <c r="C457" s="212">
        <v>63065.75</v>
      </c>
      <c r="D457" s="212">
        <v>45627.3125</v>
      </c>
      <c r="E457" s="212">
        <v>35418.96875</v>
      </c>
      <c r="F457" s="212">
        <v>30775.25</v>
      </c>
      <c r="G457" s="212">
        <v>23989.28125</v>
      </c>
      <c r="O457" s="196" t="b">
        <v>0</v>
      </c>
      <c r="P457" s="196" t="b">
        <v>0</v>
      </c>
      <c r="Q457" s="196" t="b">
        <v>0</v>
      </c>
      <c r="R457" s="196" t="b">
        <v>0</v>
      </c>
      <c r="S457" s="196" t="b">
        <v>0</v>
      </c>
    </row>
    <row r="458" spans="1:19" ht="14" x14ac:dyDescent="0.15">
      <c r="A458" s="228">
        <v>21</v>
      </c>
      <c r="B458" s="206"/>
      <c r="C458" s="212">
        <v>65436.59375</v>
      </c>
      <c r="D458" s="212">
        <v>47338.5</v>
      </c>
      <c r="E458" s="212">
        <v>36705.625</v>
      </c>
      <c r="F458" s="212">
        <v>31892.09375</v>
      </c>
      <c r="G458" s="212">
        <v>24857.9375</v>
      </c>
      <c r="O458" s="196" t="b">
        <v>0</v>
      </c>
      <c r="P458" s="196" t="b">
        <v>0</v>
      </c>
      <c r="Q458" s="196" t="b">
        <v>0</v>
      </c>
      <c r="R458" s="196" t="b">
        <v>0</v>
      </c>
      <c r="S458" s="196" t="b">
        <v>0</v>
      </c>
    </row>
    <row r="459" spans="1:19" ht="14" x14ac:dyDescent="0.15">
      <c r="A459" s="228">
        <v>22</v>
      </c>
      <c r="B459" s="206"/>
      <c r="C459" s="212">
        <v>67683.34375</v>
      </c>
      <c r="D459" s="212">
        <v>48945.1875</v>
      </c>
      <c r="E459" s="212">
        <v>37953.09375</v>
      </c>
      <c r="F459" s="212">
        <v>32989.34375</v>
      </c>
      <c r="G459" s="212">
        <v>25700.46875</v>
      </c>
      <c r="O459" s="196" t="b">
        <v>0</v>
      </c>
      <c r="P459" s="196" t="b">
        <v>0</v>
      </c>
      <c r="Q459" s="196" t="b">
        <v>0</v>
      </c>
      <c r="R459" s="196" t="b">
        <v>0</v>
      </c>
      <c r="S459" s="196" t="b">
        <v>0</v>
      </c>
    </row>
    <row r="460" spans="1:19" ht="14" x14ac:dyDescent="0.15">
      <c r="A460" s="228">
        <v>23</v>
      </c>
      <c r="B460" s="206"/>
      <c r="C460" s="212">
        <v>70073.78125</v>
      </c>
      <c r="D460" s="212">
        <v>50682.5</v>
      </c>
      <c r="E460" s="212">
        <v>39298.53125</v>
      </c>
      <c r="F460" s="212">
        <v>34138.84375</v>
      </c>
      <c r="G460" s="212">
        <v>26595.25</v>
      </c>
      <c r="O460" s="196" t="b">
        <v>0</v>
      </c>
      <c r="P460" s="196" t="b">
        <v>0</v>
      </c>
      <c r="Q460" s="196" t="b">
        <v>0</v>
      </c>
      <c r="R460" s="196" t="b">
        <v>0</v>
      </c>
      <c r="S460" s="196" t="b">
        <v>0</v>
      </c>
    </row>
    <row r="461" spans="1:19" ht="14" x14ac:dyDescent="0.15">
      <c r="A461" s="228">
        <v>24</v>
      </c>
      <c r="B461" s="206"/>
      <c r="C461" s="212">
        <v>72425.03125</v>
      </c>
      <c r="D461" s="212">
        <v>52361.03125</v>
      </c>
      <c r="E461" s="212">
        <v>40591.71875</v>
      </c>
      <c r="F461" s="212">
        <v>35275.28125</v>
      </c>
      <c r="G461" s="212">
        <v>27457.375</v>
      </c>
      <c r="O461" s="196" t="b">
        <v>0</v>
      </c>
      <c r="P461" s="196" t="b">
        <v>0</v>
      </c>
      <c r="Q461" s="196" t="b">
        <v>0</v>
      </c>
      <c r="R461" s="196" t="b">
        <v>0</v>
      </c>
      <c r="S461" s="196" t="b">
        <v>0</v>
      </c>
    </row>
    <row r="462" spans="1:19" ht="14" x14ac:dyDescent="0.15">
      <c r="A462" s="228">
        <v>25</v>
      </c>
      <c r="B462" s="206"/>
      <c r="C462" s="212">
        <v>74671.78125</v>
      </c>
      <c r="D462" s="212">
        <v>53967.71875</v>
      </c>
      <c r="E462" s="212">
        <v>41839.1875</v>
      </c>
      <c r="F462" s="212">
        <v>36359.46875</v>
      </c>
      <c r="G462" s="212">
        <v>28306.4375</v>
      </c>
      <c r="O462" s="196" t="b">
        <v>0</v>
      </c>
      <c r="P462" s="196" t="b">
        <v>0</v>
      </c>
      <c r="Q462" s="196" t="b">
        <v>0</v>
      </c>
      <c r="R462" s="196" t="b">
        <v>0</v>
      </c>
      <c r="S462" s="196" t="b">
        <v>0</v>
      </c>
    </row>
    <row r="463" spans="1:19" ht="14" x14ac:dyDescent="0.15">
      <c r="A463" s="228">
        <v>26</v>
      </c>
      <c r="B463" s="206"/>
      <c r="C463" s="212">
        <v>77042.625</v>
      </c>
      <c r="D463" s="212">
        <v>55698.5</v>
      </c>
      <c r="E463" s="212">
        <v>43171.5625</v>
      </c>
      <c r="F463" s="212">
        <v>37508.96875</v>
      </c>
      <c r="G463" s="212">
        <v>29207.75</v>
      </c>
      <c r="O463" s="196" t="b">
        <v>0</v>
      </c>
      <c r="P463" s="196" t="b">
        <v>0</v>
      </c>
      <c r="Q463" s="196" t="b">
        <v>0</v>
      </c>
      <c r="R463" s="196" t="b">
        <v>0</v>
      </c>
      <c r="S463" s="196" t="b">
        <v>0</v>
      </c>
    </row>
    <row r="464" spans="1:19" ht="14" x14ac:dyDescent="0.15">
      <c r="A464" s="228">
        <v>27</v>
      </c>
      <c r="B464" s="206"/>
      <c r="C464" s="212">
        <v>79406.9375</v>
      </c>
      <c r="D464" s="212">
        <v>57403.15625</v>
      </c>
      <c r="E464" s="212">
        <v>44490.875</v>
      </c>
      <c r="F464" s="212">
        <v>38658.46875</v>
      </c>
      <c r="G464" s="212">
        <v>30089.46875</v>
      </c>
      <c r="O464" s="196" t="b">
        <v>0</v>
      </c>
      <c r="P464" s="196" t="b">
        <v>0</v>
      </c>
      <c r="Q464" s="196" t="b">
        <v>0</v>
      </c>
      <c r="R464" s="196" t="b">
        <v>0</v>
      </c>
      <c r="S464" s="196" t="b">
        <v>0</v>
      </c>
    </row>
    <row r="465" spans="1:19" ht="14" x14ac:dyDescent="0.15">
      <c r="A465" s="228">
        <v>28</v>
      </c>
      <c r="B465" s="206"/>
      <c r="C465" s="212">
        <v>81836.5625</v>
      </c>
      <c r="D465" s="212">
        <v>59120.875</v>
      </c>
      <c r="E465" s="212">
        <v>45842.84375</v>
      </c>
      <c r="F465" s="212">
        <v>39814.5</v>
      </c>
      <c r="G465" s="212">
        <v>30997.3125</v>
      </c>
      <c r="O465" s="196" t="b">
        <v>0</v>
      </c>
      <c r="P465" s="196" t="b">
        <v>0</v>
      </c>
      <c r="Q465" s="196" t="b">
        <v>0</v>
      </c>
      <c r="R465" s="196" t="b">
        <v>0</v>
      </c>
      <c r="S465" s="196" t="b">
        <v>0</v>
      </c>
    </row>
    <row r="466" spans="1:19" ht="14" x14ac:dyDescent="0.15">
      <c r="A466" s="228">
        <v>29</v>
      </c>
      <c r="B466" s="206"/>
      <c r="C466" s="212">
        <v>84906.25</v>
      </c>
      <c r="D466" s="212">
        <v>61334.96875</v>
      </c>
      <c r="E466" s="212">
        <v>47547.5</v>
      </c>
      <c r="F466" s="212">
        <v>41297.09375</v>
      </c>
      <c r="G466" s="212">
        <v>32140.28125</v>
      </c>
      <c r="O466" s="196" t="b">
        <v>0</v>
      </c>
      <c r="P466" s="196" t="b">
        <v>0</v>
      </c>
      <c r="Q466" s="196" t="b">
        <v>0</v>
      </c>
      <c r="R466" s="196" t="b">
        <v>0</v>
      </c>
      <c r="S466" s="196" t="b">
        <v>0</v>
      </c>
    </row>
    <row r="467" spans="1:19" ht="14" x14ac:dyDescent="0.15">
      <c r="A467" s="228">
        <v>30</v>
      </c>
      <c r="B467" s="206"/>
      <c r="C467" s="212">
        <v>88106.5625</v>
      </c>
      <c r="D467" s="212">
        <v>63653.5625</v>
      </c>
      <c r="E467" s="212">
        <v>49304.40625</v>
      </c>
      <c r="F467" s="212">
        <v>42825.40625</v>
      </c>
      <c r="G467" s="212">
        <v>33335.5</v>
      </c>
      <c r="O467" s="196" t="b">
        <v>0</v>
      </c>
      <c r="P467" s="196" t="b">
        <v>0</v>
      </c>
      <c r="Q467" s="196" t="b">
        <v>0</v>
      </c>
      <c r="R467" s="196" t="b">
        <v>0</v>
      </c>
      <c r="S467" s="196" t="b">
        <v>0</v>
      </c>
    </row>
    <row r="468" spans="1:19" ht="14" x14ac:dyDescent="0.15">
      <c r="A468" s="228">
        <v>31</v>
      </c>
      <c r="B468" s="206"/>
      <c r="C468" s="212">
        <v>91287.28125</v>
      </c>
      <c r="D468" s="212">
        <v>65952.5625</v>
      </c>
      <c r="E468" s="212">
        <v>51100.5</v>
      </c>
      <c r="F468" s="212">
        <v>44366.78125</v>
      </c>
      <c r="G468" s="212">
        <v>34537.25</v>
      </c>
      <c r="O468" s="196" t="b">
        <v>0</v>
      </c>
      <c r="P468" s="196" t="b">
        <v>0</v>
      </c>
      <c r="Q468" s="196" t="b">
        <v>0</v>
      </c>
      <c r="R468" s="196" t="b">
        <v>0</v>
      </c>
      <c r="S468" s="196" t="b">
        <v>0</v>
      </c>
    </row>
    <row r="469" spans="1:19" ht="14" x14ac:dyDescent="0.15">
      <c r="A469" s="228">
        <v>32</v>
      </c>
      <c r="B469" s="206"/>
      <c r="C469" s="212">
        <v>94539.84375</v>
      </c>
      <c r="D469" s="212">
        <v>68277.6875</v>
      </c>
      <c r="E469" s="212">
        <v>52896.59375</v>
      </c>
      <c r="F469" s="212">
        <v>45947.34375</v>
      </c>
      <c r="G469" s="212">
        <v>35745.53125</v>
      </c>
      <c r="O469" s="196" t="b">
        <v>0</v>
      </c>
      <c r="P469" s="196" t="b">
        <v>0</v>
      </c>
      <c r="Q469" s="196" t="b">
        <v>0</v>
      </c>
      <c r="R469" s="196" t="b">
        <v>0</v>
      </c>
      <c r="S469" s="196" t="b">
        <v>0</v>
      </c>
    </row>
    <row r="470" spans="1:19" ht="14" x14ac:dyDescent="0.15">
      <c r="A470" s="228">
        <v>33</v>
      </c>
      <c r="B470" s="206"/>
      <c r="C470" s="212">
        <v>96479.625</v>
      </c>
      <c r="D470" s="212">
        <v>69681.90625</v>
      </c>
      <c r="E470" s="212">
        <v>53967.71875</v>
      </c>
      <c r="F470" s="212">
        <v>46868.25</v>
      </c>
      <c r="G470" s="212">
        <v>36457.4375</v>
      </c>
      <c r="O470" s="196" t="b">
        <v>0</v>
      </c>
      <c r="P470" s="196" t="b">
        <v>0</v>
      </c>
      <c r="Q470" s="196" t="b">
        <v>0</v>
      </c>
      <c r="R470" s="196" t="b">
        <v>0</v>
      </c>
      <c r="S470" s="196" t="b">
        <v>0</v>
      </c>
    </row>
    <row r="471" spans="1:19" ht="14" x14ac:dyDescent="0.15">
      <c r="A471" s="228">
        <v>34</v>
      </c>
      <c r="B471" s="206"/>
      <c r="C471" s="212">
        <v>98536.96875</v>
      </c>
      <c r="D471" s="212">
        <v>71164.5</v>
      </c>
      <c r="E471" s="212">
        <v>55110.6875</v>
      </c>
      <c r="F471" s="212">
        <v>47854.46875</v>
      </c>
      <c r="G471" s="212">
        <v>37228.125</v>
      </c>
      <c r="O471" s="196" t="b">
        <v>0</v>
      </c>
      <c r="P471" s="196" t="b">
        <v>0</v>
      </c>
      <c r="Q471" s="196" t="b">
        <v>0</v>
      </c>
      <c r="R471" s="196" t="b">
        <v>0</v>
      </c>
      <c r="S471" s="196" t="b">
        <v>0</v>
      </c>
    </row>
    <row r="472" spans="1:19" ht="14" x14ac:dyDescent="0.15">
      <c r="A472" s="228">
        <v>35</v>
      </c>
      <c r="B472" s="206"/>
      <c r="C472" s="212">
        <v>100561.65625</v>
      </c>
      <c r="D472" s="212">
        <v>72620.96875</v>
      </c>
      <c r="E472" s="212">
        <v>56247.125</v>
      </c>
      <c r="F472" s="212">
        <v>48840.6875</v>
      </c>
      <c r="G472" s="212">
        <v>37992.28125</v>
      </c>
      <c r="O472" s="196" t="b">
        <v>0</v>
      </c>
      <c r="P472" s="196" t="b">
        <v>0</v>
      </c>
      <c r="Q472" s="196" t="b">
        <v>0</v>
      </c>
      <c r="R472" s="196" t="b">
        <v>0</v>
      </c>
      <c r="S472" s="196" t="b">
        <v>0</v>
      </c>
    </row>
    <row r="473" spans="1:19" ht="14" x14ac:dyDescent="0.15">
      <c r="A473" s="228">
        <v>36</v>
      </c>
      <c r="B473" s="206"/>
      <c r="C473" s="212">
        <v>102599.40625</v>
      </c>
      <c r="D473" s="212">
        <v>74097.03125</v>
      </c>
      <c r="E473" s="212">
        <v>57370.5</v>
      </c>
      <c r="F473" s="212">
        <v>49813.84375</v>
      </c>
      <c r="G473" s="212">
        <v>38749.90625</v>
      </c>
      <c r="O473" s="196" t="b">
        <v>0</v>
      </c>
      <c r="P473" s="196" t="b">
        <v>0</v>
      </c>
      <c r="Q473" s="196" t="b">
        <v>0</v>
      </c>
      <c r="R473" s="196" t="b">
        <v>0</v>
      </c>
      <c r="S473" s="196" t="b">
        <v>0</v>
      </c>
    </row>
    <row r="474" spans="1:19" ht="14" x14ac:dyDescent="0.15">
      <c r="A474" s="228">
        <v>37</v>
      </c>
      <c r="B474" s="206"/>
      <c r="C474" s="212">
        <v>104630.625</v>
      </c>
      <c r="D474" s="212">
        <v>75553.5</v>
      </c>
      <c r="E474" s="212">
        <v>58500.40625</v>
      </c>
      <c r="F474" s="212">
        <v>50787</v>
      </c>
      <c r="G474" s="212">
        <v>39514.0625</v>
      </c>
      <c r="O474" s="196" t="b">
        <v>0</v>
      </c>
      <c r="P474" s="196" t="b">
        <v>0</v>
      </c>
      <c r="Q474" s="196" t="b">
        <v>0</v>
      </c>
      <c r="R474" s="196" t="b">
        <v>0</v>
      </c>
      <c r="S474" s="196" t="b">
        <v>0</v>
      </c>
    </row>
    <row r="475" spans="1:19" ht="14" x14ac:dyDescent="0.15">
      <c r="A475" s="228">
        <v>38</v>
      </c>
      <c r="B475" s="206"/>
      <c r="C475" s="212">
        <v>106407.125</v>
      </c>
      <c r="D475" s="212">
        <v>76827.09375</v>
      </c>
      <c r="E475" s="212">
        <v>59473.5625</v>
      </c>
      <c r="F475" s="212">
        <v>51636.0625</v>
      </c>
      <c r="G475" s="212">
        <v>40167.1875</v>
      </c>
      <c r="O475" s="196" t="b">
        <v>0</v>
      </c>
      <c r="P475" s="196" t="b">
        <v>0</v>
      </c>
      <c r="Q475" s="196" t="b">
        <v>0</v>
      </c>
      <c r="R475" s="196" t="b">
        <v>0</v>
      </c>
      <c r="S475" s="196" t="b">
        <v>0</v>
      </c>
    </row>
    <row r="476" spans="1:19" ht="14" x14ac:dyDescent="0.15">
      <c r="A476" s="228">
        <v>39</v>
      </c>
      <c r="B476" s="206"/>
      <c r="C476" s="212">
        <v>108059.53125</v>
      </c>
      <c r="D476" s="212">
        <v>78041.90625</v>
      </c>
      <c r="E476" s="212">
        <v>60414.0625</v>
      </c>
      <c r="F476" s="212">
        <v>52459</v>
      </c>
      <c r="G476" s="212">
        <v>40800.71875</v>
      </c>
      <c r="O476" s="196" t="b">
        <v>0</v>
      </c>
      <c r="P476" s="196" t="b">
        <v>0</v>
      </c>
      <c r="Q476" s="196" t="b">
        <v>0</v>
      </c>
      <c r="R476" s="196" t="b">
        <v>0</v>
      </c>
      <c r="S476" s="196" t="b">
        <v>0</v>
      </c>
    </row>
    <row r="477" spans="1:19" ht="14" x14ac:dyDescent="0.15">
      <c r="A477" s="228">
        <v>40</v>
      </c>
      <c r="B477" s="206"/>
      <c r="C477" s="212">
        <v>109816.4375</v>
      </c>
      <c r="D477" s="212">
        <v>79289.375</v>
      </c>
      <c r="E477" s="212">
        <v>61406.8125</v>
      </c>
      <c r="F477" s="212">
        <v>53308.0625</v>
      </c>
      <c r="G477" s="212">
        <v>41453.84375</v>
      </c>
      <c r="O477" s="196" t="b">
        <v>0</v>
      </c>
      <c r="P477" s="196" t="b">
        <v>0</v>
      </c>
      <c r="Q477" s="196" t="b">
        <v>0</v>
      </c>
      <c r="R477" s="196" t="b">
        <v>0</v>
      </c>
      <c r="S477" s="196" t="b">
        <v>0</v>
      </c>
    </row>
    <row r="478" spans="1:19" ht="14" x14ac:dyDescent="0.15">
      <c r="A478" s="228">
        <v>41</v>
      </c>
      <c r="B478" s="206"/>
      <c r="C478" s="212">
        <v>111547.21875</v>
      </c>
      <c r="D478" s="212">
        <v>80517.25</v>
      </c>
      <c r="E478" s="212">
        <v>62347.3125</v>
      </c>
      <c r="F478" s="212">
        <v>54117.9375</v>
      </c>
      <c r="G478" s="212">
        <v>42080.84375</v>
      </c>
      <c r="O478" s="196" t="b">
        <v>0</v>
      </c>
      <c r="P478" s="196" t="b">
        <v>0</v>
      </c>
      <c r="Q478" s="196" t="b">
        <v>0</v>
      </c>
      <c r="R478" s="196" t="b">
        <v>0</v>
      </c>
      <c r="S478" s="196" t="b">
        <v>0</v>
      </c>
    </row>
    <row r="479" spans="1:19" ht="14" x14ac:dyDescent="0.15">
      <c r="A479" s="228">
        <v>42</v>
      </c>
      <c r="B479" s="206"/>
      <c r="C479" s="212">
        <v>113278</v>
      </c>
      <c r="D479" s="212">
        <v>81797.375</v>
      </c>
      <c r="E479" s="212">
        <v>63327</v>
      </c>
      <c r="F479" s="212">
        <v>54973.53125</v>
      </c>
      <c r="G479" s="212">
        <v>42753.5625</v>
      </c>
      <c r="O479" s="196" t="b">
        <v>0</v>
      </c>
      <c r="P479" s="196" t="b">
        <v>0</v>
      </c>
      <c r="Q479" s="196" t="b">
        <v>0</v>
      </c>
      <c r="R479" s="196" t="b">
        <v>0</v>
      </c>
      <c r="S479" s="196" t="b">
        <v>0</v>
      </c>
    </row>
    <row r="480" spans="1:19" ht="14" x14ac:dyDescent="0.15">
      <c r="A480" s="228">
        <v>43</v>
      </c>
      <c r="B480" s="206"/>
      <c r="C480" s="212">
        <v>115335.34375</v>
      </c>
      <c r="D480" s="212">
        <v>83260.375</v>
      </c>
      <c r="E480" s="212">
        <v>64469.96875</v>
      </c>
      <c r="F480" s="212">
        <v>55966.28125</v>
      </c>
      <c r="G480" s="212">
        <v>43530.78125</v>
      </c>
      <c r="O480" s="196" t="b">
        <v>0</v>
      </c>
      <c r="P480" s="196" t="b">
        <v>0</v>
      </c>
      <c r="Q480" s="196" t="b">
        <v>0</v>
      </c>
      <c r="R480" s="196" t="b">
        <v>0</v>
      </c>
      <c r="S480" s="196" t="b">
        <v>0</v>
      </c>
    </row>
    <row r="481" spans="1:19" ht="14" x14ac:dyDescent="0.15">
      <c r="A481" s="228">
        <v>44</v>
      </c>
      <c r="B481" s="206"/>
      <c r="C481" s="212">
        <v>117471.0625</v>
      </c>
      <c r="D481" s="212">
        <v>84795.21875</v>
      </c>
      <c r="E481" s="212">
        <v>65639.0625</v>
      </c>
      <c r="F481" s="212">
        <v>56978.625</v>
      </c>
      <c r="G481" s="212">
        <v>44308</v>
      </c>
      <c r="O481" s="196" t="b">
        <v>0</v>
      </c>
      <c r="P481" s="196" t="b">
        <v>0</v>
      </c>
      <c r="Q481" s="196" t="b">
        <v>0</v>
      </c>
      <c r="R481" s="196" t="b">
        <v>0</v>
      </c>
      <c r="S481" s="196" t="b">
        <v>0</v>
      </c>
    </row>
    <row r="482" spans="1:19" ht="14" x14ac:dyDescent="0.15">
      <c r="A482" s="228">
        <v>45</v>
      </c>
      <c r="B482" s="206"/>
      <c r="C482" s="212">
        <v>119528.40625</v>
      </c>
      <c r="D482" s="212">
        <v>86277.8125</v>
      </c>
      <c r="E482" s="212">
        <v>66801.625</v>
      </c>
      <c r="F482" s="212">
        <v>57984.4375</v>
      </c>
      <c r="G482" s="212">
        <v>45085.21875</v>
      </c>
      <c r="O482" s="196" t="b">
        <v>0</v>
      </c>
      <c r="P482" s="196" t="b">
        <v>0</v>
      </c>
      <c r="Q482" s="196" t="b">
        <v>0</v>
      </c>
      <c r="R482" s="196" t="b">
        <v>0</v>
      </c>
      <c r="S482" s="196" t="b">
        <v>0</v>
      </c>
    </row>
    <row r="483" spans="1:19" ht="14" x14ac:dyDescent="0.15">
      <c r="A483" s="228">
        <v>46</v>
      </c>
      <c r="B483" s="206"/>
      <c r="C483" s="212">
        <v>121624.9375</v>
      </c>
      <c r="D483" s="212">
        <v>87793.0625</v>
      </c>
      <c r="E483" s="212">
        <v>67938.0625</v>
      </c>
      <c r="F483" s="212">
        <v>58990.25</v>
      </c>
      <c r="G483" s="212">
        <v>45862.4375</v>
      </c>
      <c r="O483" s="196" t="b">
        <v>0</v>
      </c>
      <c r="P483" s="196" t="b">
        <v>0</v>
      </c>
      <c r="Q483" s="196" t="b">
        <v>0</v>
      </c>
      <c r="R483" s="196" t="b">
        <v>0</v>
      </c>
      <c r="S483" s="196" t="b">
        <v>0</v>
      </c>
    </row>
    <row r="484" spans="1:19" ht="14" x14ac:dyDescent="0.15">
      <c r="A484" s="228">
        <v>47</v>
      </c>
      <c r="B484" s="206"/>
      <c r="C484" s="212">
        <v>123682.28125</v>
      </c>
      <c r="D484" s="212">
        <v>89256.0625</v>
      </c>
      <c r="E484" s="212">
        <v>69100.625</v>
      </c>
      <c r="F484" s="212">
        <v>59983</v>
      </c>
      <c r="G484" s="212">
        <v>46633.125</v>
      </c>
      <c r="O484" s="196" t="b">
        <v>0</v>
      </c>
      <c r="P484" s="196" t="b">
        <v>0</v>
      </c>
      <c r="Q484" s="196" t="b">
        <v>0</v>
      </c>
      <c r="R484" s="196" t="b">
        <v>0</v>
      </c>
      <c r="S484" s="196" t="b">
        <v>0</v>
      </c>
    </row>
    <row r="485" spans="1:19" ht="14" x14ac:dyDescent="0.15">
      <c r="A485" s="228">
        <v>48</v>
      </c>
      <c r="B485" s="206"/>
      <c r="C485" s="212">
        <v>126569.09375</v>
      </c>
      <c r="D485" s="212">
        <v>91352.59375</v>
      </c>
      <c r="E485" s="212">
        <v>71007.75</v>
      </c>
      <c r="F485" s="212">
        <v>61641.9375</v>
      </c>
      <c r="G485" s="212">
        <v>47913.25</v>
      </c>
      <c r="O485" s="196" t="b">
        <v>0</v>
      </c>
      <c r="P485" s="196" t="b">
        <v>0</v>
      </c>
      <c r="Q485" s="196" t="b">
        <v>0</v>
      </c>
      <c r="R485" s="196" t="b">
        <v>0</v>
      </c>
      <c r="S485" s="196" t="b">
        <v>0</v>
      </c>
    </row>
    <row r="486" spans="1:19" ht="14" x14ac:dyDescent="0.15">
      <c r="A486" s="228">
        <v>49</v>
      </c>
      <c r="B486" s="206"/>
      <c r="C486" s="212">
        <v>129455.90625</v>
      </c>
      <c r="D486" s="212">
        <v>93423</v>
      </c>
      <c r="E486" s="212">
        <v>72908.34375</v>
      </c>
      <c r="F486" s="212">
        <v>63287.8125</v>
      </c>
      <c r="G486" s="212">
        <v>49186.84375</v>
      </c>
      <c r="O486" s="196" t="b">
        <v>0</v>
      </c>
      <c r="P486" s="196" t="b">
        <v>0</v>
      </c>
      <c r="Q486" s="196" t="b">
        <v>0</v>
      </c>
      <c r="R486" s="196" t="b">
        <v>0</v>
      </c>
      <c r="S486" s="196" t="b">
        <v>0</v>
      </c>
    </row>
    <row r="487" spans="1:19" ht="14" x14ac:dyDescent="0.15">
      <c r="A487" s="228">
        <v>50</v>
      </c>
      <c r="B487" s="206"/>
      <c r="C487" s="212">
        <v>133028.5</v>
      </c>
      <c r="D487" s="212">
        <v>95996.3125</v>
      </c>
      <c r="E487" s="212">
        <v>74900.375</v>
      </c>
      <c r="F487" s="212">
        <v>65018.59375</v>
      </c>
      <c r="G487" s="212">
        <v>50532.28125</v>
      </c>
      <c r="O487" s="196" t="b">
        <v>0</v>
      </c>
      <c r="P487" s="196" t="b">
        <v>0</v>
      </c>
      <c r="Q487" s="196" t="b">
        <v>0</v>
      </c>
      <c r="R487" s="196" t="b">
        <v>0</v>
      </c>
      <c r="S487" s="196" t="b">
        <v>0</v>
      </c>
    </row>
    <row r="488" spans="1:19" ht="14" x14ac:dyDescent="0.15">
      <c r="A488" s="228">
        <v>51</v>
      </c>
      <c r="B488" s="206"/>
      <c r="C488" s="212">
        <v>136424.75</v>
      </c>
      <c r="D488" s="212">
        <v>98419.40625</v>
      </c>
      <c r="E488" s="212">
        <v>76814.03125</v>
      </c>
      <c r="F488" s="212">
        <v>66677.53125</v>
      </c>
      <c r="G488" s="212">
        <v>51838.53125</v>
      </c>
      <c r="O488" s="196" t="b">
        <v>0</v>
      </c>
      <c r="P488" s="196" t="b">
        <v>0</v>
      </c>
      <c r="Q488" s="196" t="b">
        <v>0</v>
      </c>
      <c r="R488" s="196" t="b">
        <v>0</v>
      </c>
      <c r="S488" s="196" t="b">
        <v>0</v>
      </c>
    </row>
    <row r="489" spans="1:19" ht="14" x14ac:dyDescent="0.15">
      <c r="A489" s="228">
        <v>52</v>
      </c>
      <c r="B489" s="206"/>
      <c r="C489" s="212">
        <v>139834.0625</v>
      </c>
      <c r="D489" s="212">
        <v>100894.75</v>
      </c>
      <c r="E489" s="212">
        <v>78747.28125</v>
      </c>
      <c r="F489" s="212">
        <v>68336.46875</v>
      </c>
      <c r="G489" s="212">
        <v>53125.1875</v>
      </c>
      <c r="O489" s="196" t="b">
        <v>0</v>
      </c>
      <c r="P489" s="196" t="b">
        <v>0</v>
      </c>
      <c r="Q489" s="196" t="b">
        <v>0</v>
      </c>
      <c r="R489" s="196" t="b">
        <v>0</v>
      </c>
      <c r="S489" s="196" t="b">
        <v>0</v>
      </c>
    </row>
    <row r="490" spans="1:19" ht="14" x14ac:dyDescent="0.15">
      <c r="A490" s="228">
        <v>53</v>
      </c>
      <c r="B490" s="206"/>
      <c r="C490" s="212">
        <v>146175.90625</v>
      </c>
      <c r="D490" s="212">
        <v>105466.625</v>
      </c>
      <c r="E490" s="212">
        <v>82261.09375</v>
      </c>
      <c r="F490" s="212">
        <v>71399.625</v>
      </c>
      <c r="G490" s="212">
        <v>55496.03125</v>
      </c>
      <c r="O490" s="196" t="b">
        <v>0</v>
      </c>
      <c r="P490" s="196" t="b">
        <v>0</v>
      </c>
      <c r="Q490" s="196" t="b">
        <v>0</v>
      </c>
      <c r="R490" s="196" t="b">
        <v>0</v>
      </c>
      <c r="S490" s="196" t="b">
        <v>0</v>
      </c>
    </row>
    <row r="491" spans="1:19" ht="14" x14ac:dyDescent="0.15">
      <c r="A491" s="228">
        <v>54</v>
      </c>
      <c r="B491" s="208"/>
      <c r="C491" s="212">
        <v>152432.84375</v>
      </c>
      <c r="D491" s="212">
        <v>109960.125</v>
      </c>
      <c r="E491" s="212">
        <v>85761.84375</v>
      </c>
      <c r="F491" s="212">
        <v>74436.65625</v>
      </c>
      <c r="G491" s="212">
        <v>57860.34375</v>
      </c>
      <c r="O491" s="196" t="b">
        <v>0</v>
      </c>
      <c r="P491" s="196" t="b">
        <v>0</v>
      </c>
      <c r="Q491" s="196" t="b">
        <v>0</v>
      </c>
      <c r="R491" s="196" t="b">
        <v>0</v>
      </c>
      <c r="S491" s="196" t="b">
        <v>0</v>
      </c>
    </row>
    <row r="492" spans="1:19" ht="14" x14ac:dyDescent="0.15">
      <c r="A492" s="228">
        <v>55</v>
      </c>
      <c r="B492" s="208"/>
      <c r="C492" s="212">
        <v>158800.8125</v>
      </c>
      <c r="D492" s="212">
        <v>114545.0625</v>
      </c>
      <c r="E492" s="212">
        <v>89340.96875</v>
      </c>
      <c r="F492" s="212">
        <v>77552.0625</v>
      </c>
      <c r="G492" s="212">
        <v>60244.25</v>
      </c>
      <c r="O492" s="196" t="b">
        <v>0</v>
      </c>
      <c r="P492" s="196" t="b">
        <v>0</v>
      </c>
      <c r="Q492" s="196" t="b">
        <v>0</v>
      </c>
      <c r="R492" s="196" t="b">
        <v>0</v>
      </c>
      <c r="S492" s="196" t="b">
        <v>0</v>
      </c>
    </row>
    <row r="493" spans="1:19" ht="14" x14ac:dyDescent="0.15">
      <c r="A493" s="228">
        <v>56</v>
      </c>
      <c r="B493" s="208"/>
      <c r="C493" s="212">
        <v>165123.0625</v>
      </c>
      <c r="D493" s="212">
        <v>119103.875</v>
      </c>
      <c r="E493" s="212">
        <v>92893.96875</v>
      </c>
      <c r="F493" s="212">
        <v>80608.6875</v>
      </c>
      <c r="G493" s="212">
        <v>62647.75</v>
      </c>
      <c r="O493" s="196" t="b">
        <v>0</v>
      </c>
      <c r="P493" s="196" t="b">
        <v>0</v>
      </c>
      <c r="Q493" s="196" t="b">
        <v>0</v>
      </c>
      <c r="R493" s="196" t="b">
        <v>0</v>
      </c>
      <c r="S493" s="196" t="b">
        <v>0</v>
      </c>
    </row>
    <row r="494" spans="1:19" ht="14" x14ac:dyDescent="0.15">
      <c r="A494" s="228">
        <v>57</v>
      </c>
      <c r="B494" s="208"/>
      <c r="C494" s="212">
        <v>171484.5</v>
      </c>
      <c r="D494" s="212">
        <v>123688.8125</v>
      </c>
      <c r="E494" s="212">
        <v>96453.5</v>
      </c>
      <c r="F494" s="212">
        <v>83704.5</v>
      </c>
      <c r="G494" s="212">
        <v>65038.1875</v>
      </c>
      <c r="O494" s="196" t="b">
        <v>0</v>
      </c>
      <c r="P494" s="196" t="b">
        <v>0</v>
      </c>
      <c r="Q494" s="196" t="b">
        <v>0</v>
      </c>
      <c r="R494" s="196" t="b">
        <v>0</v>
      </c>
      <c r="S494" s="196" t="b">
        <v>0</v>
      </c>
    </row>
    <row r="495" spans="1:19" ht="14" x14ac:dyDescent="0.15">
      <c r="A495" s="228">
        <v>58</v>
      </c>
      <c r="B495" s="208"/>
      <c r="C495" s="212">
        <v>182345.96875</v>
      </c>
      <c r="D495" s="212">
        <v>131500.1875</v>
      </c>
      <c r="E495" s="212">
        <v>102540.625</v>
      </c>
      <c r="F495" s="212">
        <v>88994.8125</v>
      </c>
      <c r="G495" s="212">
        <v>69120.21875</v>
      </c>
      <c r="O495" s="196" t="b">
        <v>0</v>
      </c>
      <c r="P495" s="196" t="b">
        <v>0</v>
      </c>
      <c r="Q495" s="196" t="b">
        <v>0</v>
      </c>
      <c r="R495" s="196" t="b">
        <v>0</v>
      </c>
      <c r="S495" s="196" t="b">
        <v>0</v>
      </c>
    </row>
    <row r="496" spans="1:19" ht="14" x14ac:dyDescent="0.15">
      <c r="A496" s="228">
        <v>59</v>
      </c>
      <c r="B496" s="208"/>
      <c r="C496" s="212">
        <v>193187.84375</v>
      </c>
      <c r="D496" s="212">
        <v>139318.09375</v>
      </c>
      <c r="E496" s="212">
        <v>108614.6875</v>
      </c>
      <c r="F496" s="212">
        <v>94245.9375</v>
      </c>
      <c r="G496" s="212">
        <v>73202.25</v>
      </c>
      <c r="O496" s="196" t="b">
        <v>0</v>
      </c>
      <c r="P496" s="196" t="b">
        <v>0</v>
      </c>
      <c r="Q496" s="196" t="b">
        <v>0</v>
      </c>
      <c r="R496" s="196" t="b">
        <v>0</v>
      </c>
      <c r="S496" s="196" t="b">
        <v>0</v>
      </c>
    </row>
    <row r="497" spans="1:19" ht="14" x14ac:dyDescent="0.15">
      <c r="A497" s="228">
        <v>60</v>
      </c>
      <c r="B497" s="208"/>
      <c r="C497" s="212">
        <v>204134.21875</v>
      </c>
      <c r="D497" s="212">
        <v>147194.78125</v>
      </c>
      <c r="E497" s="212">
        <v>114754.0625</v>
      </c>
      <c r="F497" s="212">
        <v>99575.4375</v>
      </c>
      <c r="G497" s="212">
        <v>77330</v>
      </c>
      <c r="O497" s="196" t="b">
        <v>0</v>
      </c>
      <c r="P497" s="196" t="b">
        <v>0</v>
      </c>
      <c r="Q497" s="196" t="b">
        <v>0</v>
      </c>
      <c r="R497" s="196" t="b">
        <v>0</v>
      </c>
      <c r="S497" s="196" t="b">
        <v>0</v>
      </c>
    </row>
    <row r="498" spans="1:19" ht="14" x14ac:dyDescent="0.15">
      <c r="A498" s="228">
        <v>61</v>
      </c>
      <c r="B498" s="208"/>
      <c r="C498" s="212">
        <v>214943.4375</v>
      </c>
      <c r="D498" s="212">
        <v>154960.4375</v>
      </c>
      <c r="E498" s="212">
        <v>120795.46875</v>
      </c>
      <c r="F498" s="212">
        <v>104813.5</v>
      </c>
      <c r="G498" s="212">
        <v>81398.96875</v>
      </c>
      <c r="O498" s="196" t="b">
        <v>0</v>
      </c>
      <c r="P498" s="196" t="b">
        <v>0</v>
      </c>
      <c r="Q498" s="196" t="b">
        <v>0</v>
      </c>
      <c r="R498" s="196" t="b">
        <v>0</v>
      </c>
      <c r="S498" s="196" t="b">
        <v>0</v>
      </c>
    </row>
    <row r="499" spans="1:19" ht="14" x14ac:dyDescent="0.15">
      <c r="A499" s="228">
        <v>62</v>
      </c>
      <c r="B499" s="208"/>
      <c r="C499" s="212">
        <v>225889.8125</v>
      </c>
      <c r="D499" s="212">
        <v>162856.71875</v>
      </c>
      <c r="E499" s="212">
        <v>126954.4375</v>
      </c>
      <c r="F499" s="212">
        <v>110149.53125</v>
      </c>
      <c r="G499" s="212">
        <v>85552.84375</v>
      </c>
      <c r="O499" s="196" t="b">
        <v>0</v>
      </c>
      <c r="P499" s="196" t="b">
        <v>0</v>
      </c>
      <c r="Q499" s="196" t="b">
        <v>0</v>
      </c>
      <c r="R499" s="196" t="b">
        <v>0</v>
      </c>
      <c r="S499" s="196" t="b">
        <v>0</v>
      </c>
    </row>
    <row r="500" spans="1:19" ht="14" x14ac:dyDescent="0.15">
      <c r="A500" s="228">
        <v>63</v>
      </c>
      <c r="B500" s="208"/>
      <c r="C500" s="212">
        <v>242727.375</v>
      </c>
      <c r="D500" s="212">
        <v>174978.71875</v>
      </c>
      <c r="E500" s="212">
        <v>136398.625</v>
      </c>
      <c r="F500" s="212">
        <v>118333.1875</v>
      </c>
      <c r="G500" s="212">
        <v>91888.15625</v>
      </c>
      <c r="O500" s="196" t="b">
        <v>0</v>
      </c>
      <c r="P500" s="196" t="b">
        <v>0</v>
      </c>
      <c r="Q500" s="196" t="b">
        <v>0</v>
      </c>
      <c r="R500" s="196" t="b">
        <v>0</v>
      </c>
      <c r="S500" s="196" t="b">
        <v>0</v>
      </c>
    </row>
    <row r="501" spans="1:19" ht="14" x14ac:dyDescent="0.15">
      <c r="A501" s="228">
        <v>64</v>
      </c>
      <c r="B501" s="208"/>
      <c r="C501" s="212">
        <v>259584.53125</v>
      </c>
      <c r="D501" s="212">
        <v>187126.84375</v>
      </c>
      <c r="E501" s="212">
        <v>145855.875</v>
      </c>
      <c r="F501" s="212">
        <v>126529.90625</v>
      </c>
      <c r="G501" s="212">
        <v>98249.59375</v>
      </c>
      <c r="O501" s="196" t="b">
        <v>0</v>
      </c>
      <c r="P501" s="196" t="b">
        <v>0</v>
      </c>
      <c r="Q501" s="196" t="b">
        <v>0</v>
      </c>
      <c r="R501" s="196" t="b">
        <v>0</v>
      </c>
      <c r="S501" s="196" t="b">
        <v>0</v>
      </c>
    </row>
    <row r="502" spans="1:19" ht="14" x14ac:dyDescent="0.15">
      <c r="A502" s="228">
        <v>65</v>
      </c>
      <c r="B502" s="208"/>
      <c r="C502" s="212">
        <v>276487.40625</v>
      </c>
      <c r="D502" s="212">
        <v>199274.96875</v>
      </c>
      <c r="E502" s="212">
        <v>155300.0625</v>
      </c>
      <c r="F502" s="212">
        <v>134746.21875</v>
      </c>
      <c r="G502" s="212">
        <v>104611.03125</v>
      </c>
      <c r="O502" s="196" t="b">
        <v>0</v>
      </c>
      <c r="P502" s="196" t="b">
        <v>0</v>
      </c>
      <c r="Q502" s="196" t="b">
        <v>0</v>
      </c>
      <c r="R502" s="196" t="b">
        <v>0</v>
      </c>
      <c r="S502" s="196" t="b">
        <v>0</v>
      </c>
    </row>
    <row r="503" spans="1:19" ht="14" x14ac:dyDescent="0.15">
      <c r="A503" s="228">
        <v>66</v>
      </c>
      <c r="B503" s="208"/>
      <c r="C503" s="212">
        <v>293311.90625</v>
      </c>
      <c r="D503" s="212">
        <v>211403.5</v>
      </c>
      <c r="E503" s="212">
        <v>164750.78125</v>
      </c>
      <c r="F503" s="212">
        <v>142923.34375</v>
      </c>
      <c r="G503" s="212">
        <v>110965.9375</v>
      </c>
      <c r="O503" s="196" t="b">
        <v>0</v>
      </c>
      <c r="P503" s="196" t="b">
        <v>0</v>
      </c>
      <c r="Q503" s="196" t="b">
        <v>0</v>
      </c>
      <c r="R503" s="196" t="b">
        <v>0</v>
      </c>
      <c r="S503" s="196" t="b">
        <v>0</v>
      </c>
    </row>
    <row r="504" spans="1:19" ht="14" x14ac:dyDescent="0.15">
      <c r="A504" s="228">
        <v>67</v>
      </c>
      <c r="B504" s="208"/>
      <c r="C504" s="212">
        <v>310260.5</v>
      </c>
      <c r="D504" s="212">
        <v>223603.875</v>
      </c>
      <c r="E504" s="212">
        <v>174234.15625</v>
      </c>
      <c r="F504" s="212">
        <v>151152.71875</v>
      </c>
      <c r="G504" s="212">
        <v>117340.4375</v>
      </c>
      <c r="O504" s="196" t="b">
        <v>0</v>
      </c>
      <c r="P504" s="196" t="b">
        <v>0</v>
      </c>
      <c r="Q504" s="196" t="b">
        <v>0</v>
      </c>
      <c r="R504" s="196" t="b">
        <v>0</v>
      </c>
      <c r="S504" s="196" t="b">
        <v>0</v>
      </c>
    </row>
    <row r="505" spans="1:19" ht="14" x14ac:dyDescent="0.15">
      <c r="A505" s="228">
        <v>68</v>
      </c>
      <c r="B505" s="208"/>
      <c r="C505" s="212">
        <v>333583.59375</v>
      </c>
      <c r="D505" s="212">
        <v>240408.78125</v>
      </c>
      <c r="E505" s="212">
        <v>187303.1875</v>
      </c>
      <c r="F505" s="212">
        <v>162464.84375</v>
      </c>
      <c r="G505" s="212">
        <v>126118.4375</v>
      </c>
      <c r="O505" s="196" t="b">
        <v>0</v>
      </c>
      <c r="P505" s="196" t="b">
        <v>0</v>
      </c>
      <c r="Q505" s="196" t="b">
        <v>0</v>
      </c>
      <c r="R505" s="196" t="b">
        <v>0</v>
      </c>
      <c r="S505" s="196" t="b">
        <v>0</v>
      </c>
    </row>
    <row r="506" spans="1:19" ht="14" x14ac:dyDescent="0.15">
      <c r="A506" s="228">
        <v>69</v>
      </c>
      <c r="B506" s="208"/>
      <c r="C506" s="212">
        <v>356991.59375</v>
      </c>
      <c r="D506" s="212">
        <v>257246.34375</v>
      </c>
      <c r="E506" s="212">
        <v>200424.46875</v>
      </c>
      <c r="F506" s="212">
        <v>173855.34375</v>
      </c>
      <c r="G506" s="212">
        <v>134935.625</v>
      </c>
      <c r="O506" s="196" t="b">
        <v>0</v>
      </c>
      <c r="P506" s="196" t="b">
        <v>0</v>
      </c>
      <c r="Q506" s="196" t="b">
        <v>0</v>
      </c>
      <c r="R506" s="196" t="b">
        <v>0</v>
      </c>
      <c r="S506" s="196" t="b">
        <v>0</v>
      </c>
    </row>
    <row r="507" spans="1:19" ht="14" x14ac:dyDescent="0.15">
      <c r="A507" s="228">
        <v>70</v>
      </c>
      <c r="B507" s="208"/>
      <c r="C507" s="212">
        <v>380425.71875</v>
      </c>
      <c r="D507" s="212">
        <v>274129.625</v>
      </c>
      <c r="E507" s="212">
        <v>213565.34375</v>
      </c>
      <c r="F507" s="212">
        <v>185239.3125</v>
      </c>
      <c r="G507" s="212">
        <v>143785.46875</v>
      </c>
      <c r="O507" s="196" t="b">
        <v>0</v>
      </c>
      <c r="P507" s="196" t="b">
        <v>0</v>
      </c>
      <c r="Q507" s="196" t="b">
        <v>0</v>
      </c>
      <c r="R507" s="196" t="b">
        <v>0</v>
      </c>
      <c r="S507" s="196" t="b">
        <v>0</v>
      </c>
    </row>
    <row r="508" spans="1:19" ht="14" x14ac:dyDescent="0.15">
      <c r="A508" s="228">
        <v>71</v>
      </c>
      <c r="B508" s="208"/>
      <c r="C508" s="212">
        <v>403899.03125</v>
      </c>
      <c r="D508" s="212">
        <v>291019.4375</v>
      </c>
      <c r="E508" s="212">
        <v>226732.34375</v>
      </c>
      <c r="F508" s="212">
        <v>196662.46875</v>
      </c>
      <c r="G508" s="212">
        <v>152641.84375</v>
      </c>
      <c r="O508" s="196" t="b">
        <v>0</v>
      </c>
      <c r="P508" s="196" t="b">
        <v>0</v>
      </c>
      <c r="Q508" s="196" t="b">
        <v>0</v>
      </c>
      <c r="R508" s="196" t="b">
        <v>0</v>
      </c>
      <c r="S508" s="196" t="b">
        <v>0</v>
      </c>
    </row>
    <row r="509" spans="1:19" ht="14" x14ac:dyDescent="0.15">
      <c r="A509" s="228">
        <v>72</v>
      </c>
      <c r="B509" s="208"/>
      <c r="C509" s="212">
        <v>427326.625</v>
      </c>
      <c r="D509" s="212">
        <v>307883.125</v>
      </c>
      <c r="E509" s="212">
        <v>239860.15625</v>
      </c>
      <c r="F509" s="212">
        <v>208039.90625</v>
      </c>
      <c r="G509" s="212">
        <v>161465.5625</v>
      </c>
      <c r="O509" s="196" t="b">
        <v>0</v>
      </c>
      <c r="P509" s="196" t="b">
        <v>0</v>
      </c>
      <c r="Q509" s="196" t="b">
        <v>0</v>
      </c>
      <c r="R509" s="196" t="b">
        <v>0</v>
      </c>
      <c r="S509" s="196" t="b">
        <v>0</v>
      </c>
    </row>
    <row r="510" spans="1:19" ht="14" x14ac:dyDescent="0.15">
      <c r="A510" s="228">
        <v>73</v>
      </c>
      <c r="B510" s="208"/>
      <c r="C510" s="212">
        <v>455130.15625</v>
      </c>
      <c r="D510" s="212">
        <v>327907.9375</v>
      </c>
      <c r="E510" s="212">
        <v>255417.59375</v>
      </c>
      <c r="F510" s="212">
        <v>221533.46875</v>
      </c>
      <c r="G510" s="212">
        <v>171928.625</v>
      </c>
      <c r="O510" s="196" t="b">
        <v>0</v>
      </c>
      <c r="P510" s="196" t="b">
        <v>0</v>
      </c>
      <c r="Q510" s="196" t="b">
        <v>0</v>
      </c>
      <c r="R510" s="196" t="b">
        <v>0</v>
      </c>
      <c r="S510" s="196" t="b">
        <v>0</v>
      </c>
    </row>
    <row r="511" spans="1:19" ht="14" x14ac:dyDescent="0.15">
      <c r="A511" s="228">
        <v>74</v>
      </c>
      <c r="B511" s="208"/>
      <c r="C511" s="212">
        <v>482920.625</v>
      </c>
      <c r="D511" s="212">
        <v>347932.75</v>
      </c>
      <c r="E511" s="212">
        <v>271014.21875</v>
      </c>
      <c r="F511" s="212">
        <v>235066.21875</v>
      </c>
      <c r="G511" s="212">
        <v>182417.8125</v>
      </c>
      <c r="O511" s="196" t="b">
        <v>0</v>
      </c>
      <c r="P511" s="196" t="b">
        <v>0</v>
      </c>
      <c r="Q511" s="196" t="b">
        <v>0</v>
      </c>
      <c r="R511" s="196" t="b">
        <v>0</v>
      </c>
      <c r="S511" s="196" t="b">
        <v>0</v>
      </c>
    </row>
    <row r="512" spans="1:19" ht="14" x14ac:dyDescent="0.15">
      <c r="A512" s="228">
        <v>75</v>
      </c>
      <c r="B512" s="208"/>
      <c r="C512" s="212">
        <v>510698.03125</v>
      </c>
      <c r="D512" s="212">
        <v>367937.96875</v>
      </c>
      <c r="E512" s="212">
        <v>286584.71875</v>
      </c>
      <c r="F512" s="212">
        <v>248566.3125</v>
      </c>
      <c r="G512" s="212">
        <v>192887.40625</v>
      </c>
      <c r="O512" s="196" t="b">
        <v>0</v>
      </c>
      <c r="P512" s="196" t="b">
        <v>0</v>
      </c>
      <c r="Q512" s="196" t="b">
        <v>0</v>
      </c>
      <c r="R512" s="196" t="b">
        <v>0</v>
      </c>
      <c r="S512" s="196" t="b">
        <v>0</v>
      </c>
    </row>
    <row r="513" spans="1:19" ht="14" x14ac:dyDescent="0.15">
      <c r="A513" s="228">
        <v>76</v>
      </c>
      <c r="B513" s="208"/>
      <c r="C513" s="212">
        <v>538521.15625</v>
      </c>
      <c r="D513" s="212">
        <v>387949.71875</v>
      </c>
      <c r="E513" s="212">
        <v>302181.34375</v>
      </c>
      <c r="F513" s="212">
        <v>262092.53125</v>
      </c>
      <c r="G513" s="212">
        <v>203389.65625</v>
      </c>
      <c r="O513" s="196" t="b">
        <v>0</v>
      </c>
      <c r="P513" s="196" t="b">
        <v>0</v>
      </c>
      <c r="Q513" s="196" t="b">
        <v>0</v>
      </c>
      <c r="R513" s="196" t="b">
        <v>0</v>
      </c>
      <c r="S513" s="196" t="b">
        <v>0</v>
      </c>
    </row>
    <row r="514" spans="1:19" ht="14" x14ac:dyDescent="0.15">
      <c r="A514" s="228">
        <v>77</v>
      </c>
      <c r="B514" s="208"/>
      <c r="C514" s="212">
        <v>566305.09375</v>
      </c>
      <c r="D514" s="212">
        <v>407954.9375</v>
      </c>
      <c r="E514" s="212">
        <v>317751.84375</v>
      </c>
      <c r="F514" s="212">
        <v>275573.03125</v>
      </c>
      <c r="G514" s="212">
        <v>213833.125</v>
      </c>
      <c r="O514" s="196" t="b">
        <v>0</v>
      </c>
      <c r="P514" s="196" t="b">
        <v>0</v>
      </c>
      <c r="Q514" s="196" t="b">
        <v>0</v>
      </c>
      <c r="R514" s="196" t="b">
        <v>0</v>
      </c>
      <c r="S514" s="196" t="b">
        <v>0</v>
      </c>
    </row>
    <row r="515" spans="1:19" ht="14" x14ac:dyDescent="0.15">
      <c r="A515" s="228">
        <v>78</v>
      </c>
      <c r="B515" s="208"/>
      <c r="C515" s="212">
        <v>594670.3125</v>
      </c>
      <c r="D515" s="212">
        <v>428378.15625</v>
      </c>
      <c r="E515" s="212">
        <v>333635.84375</v>
      </c>
      <c r="F515" s="212">
        <v>289353.96875</v>
      </c>
      <c r="G515" s="212">
        <v>224537.84375</v>
      </c>
      <c r="O515" s="196" t="b">
        <v>0</v>
      </c>
      <c r="P515" s="196" t="b">
        <v>0</v>
      </c>
      <c r="Q515" s="196" t="b">
        <v>0</v>
      </c>
      <c r="R515" s="196" t="b">
        <v>0</v>
      </c>
      <c r="S515" s="196" t="b">
        <v>0</v>
      </c>
    </row>
    <row r="516" spans="1:19" ht="14" x14ac:dyDescent="0.15">
      <c r="A516" s="228">
        <v>79</v>
      </c>
      <c r="B516" s="208"/>
      <c r="C516" s="212">
        <v>623159.625</v>
      </c>
      <c r="D516" s="212">
        <v>448886.28125</v>
      </c>
      <c r="E516" s="212">
        <v>349604.75</v>
      </c>
      <c r="F516" s="212">
        <v>303206.75</v>
      </c>
      <c r="G516" s="212">
        <v>235268.6875</v>
      </c>
      <c r="O516" s="196" t="b">
        <v>0</v>
      </c>
      <c r="P516" s="196" t="b">
        <v>0</v>
      </c>
      <c r="Q516" s="196" t="b">
        <v>0</v>
      </c>
      <c r="R516" s="196" t="b">
        <v>0</v>
      </c>
      <c r="S516" s="196" t="b">
        <v>0</v>
      </c>
    </row>
    <row r="517" spans="1:19" ht="14" x14ac:dyDescent="0.15">
      <c r="A517" s="228">
        <v>80</v>
      </c>
      <c r="B517" s="208"/>
      <c r="C517" s="212">
        <v>651681.59375</v>
      </c>
      <c r="D517" s="212">
        <v>469433.59375</v>
      </c>
      <c r="E517" s="212">
        <v>365606.3125</v>
      </c>
      <c r="F517" s="212">
        <v>317092.1875</v>
      </c>
      <c r="G517" s="212">
        <v>246025.65625</v>
      </c>
      <c r="O517" s="196" t="b">
        <v>0</v>
      </c>
      <c r="P517" s="196" t="b">
        <v>0</v>
      </c>
      <c r="Q517" s="196" t="b">
        <v>0</v>
      </c>
      <c r="R517" s="196" t="b">
        <v>0</v>
      </c>
      <c r="S517" s="196" t="b">
        <v>0</v>
      </c>
    </row>
    <row r="518" spans="1:19" ht="14" x14ac:dyDescent="0.15">
      <c r="A518" s="228">
        <v>81</v>
      </c>
      <c r="B518" s="208"/>
      <c r="C518" s="212">
        <v>680059.875</v>
      </c>
      <c r="D518" s="212">
        <v>489856.8125</v>
      </c>
      <c r="E518" s="212">
        <v>381516.4375</v>
      </c>
      <c r="F518" s="212">
        <v>330892.71875</v>
      </c>
      <c r="G518" s="212">
        <v>256730.375</v>
      </c>
      <c r="O518" s="196" t="b">
        <v>0</v>
      </c>
      <c r="P518" s="196" t="b">
        <v>0</v>
      </c>
      <c r="Q518" s="196" t="b">
        <v>0</v>
      </c>
      <c r="R518" s="196" t="b">
        <v>0</v>
      </c>
      <c r="S518" s="196" t="b">
        <v>0</v>
      </c>
    </row>
    <row r="519" spans="1:19" ht="14" x14ac:dyDescent="0.15">
      <c r="A519" s="228">
        <v>82</v>
      </c>
      <c r="B519" s="208"/>
      <c r="C519" s="212">
        <v>708542.65625</v>
      </c>
      <c r="D519" s="212">
        <v>510371.46875</v>
      </c>
      <c r="E519" s="212">
        <v>397485.34375</v>
      </c>
      <c r="F519" s="212">
        <v>344732.4375</v>
      </c>
      <c r="G519" s="212">
        <v>267461.21875</v>
      </c>
      <c r="O519" s="196" t="b">
        <v>0</v>
      </c>
      <c r="P519" s="196" t="b">
        <v>0</v>
      </c>
      <c r="Q519" s="196" t="b">
        <v>0</v>
      </c>
      <c r="R519" s="196" t="b">
        <v>0</v>
      </c>
      <c r="S519" s="196" t="b">
        <v>0</v>
      </c>
    </row>
    <row r="520" spans="1:19" ht="14" x14ac:dyDescent="0.15">
      <c r="A520" s="228">
        <v>83</v>
      </c>
      <c r="B520" s="208"/>
      <c r="C520" s="212">
        <v>737051.5625</v>
      </c>
      <c r="D520" s="212">
        <v>530899.1875</v>
      </c>
      <c r="E520" s="212">
        <v>413467.3125</v>
      </c>
      <c r="F520" s="212">
        <v>358585.21875</v>
      </c>
      <c r="G520" s="212">
        <v>278211.65625</v>
      </c>
      <c r="O520" s="196" t="b">
        <v>0</v>
      </c>
      <c r="P520" s="196" t="b">
        <v>0</v>
      </c>
      <c r="Q520" s="196" t="b">
        <v>0</v>
      </c>
      <c r="R520" s="196" t="b">
        <v>0</v>
      </c>
      <c r="S520" s="196" t="b">
        <v>0</v>
      </c>
    </row>
    <row r="521" spans="1:19" ht="14" x14ac:dyDescent="0.15">
      <c r="A521" s="228">
        <v>84</v>
      </c>
      <c r="B521" s="208" t="s">
        <v>24</v>
      </c>
      <c r="C521" s="212">
        <v>765482.09375</v>
      </c>
      <c r="D521" s="212">
        <v>551368.125</v>
      </c>
      <c r="E521" s="212">
        <v>429377.4375</v>
      </c>
      <c r="F521" s="212">
        <v>372379.21875</v>
      </c>
      <c r="G521" s="212">
        <v>288922.90625</v>
      </c>
      <c r="O521" s="196" t="b">
        <v>0</v>
      </c>
      <c r="P521" s="196" t="b">
        <v>0</v>
      </c>
      <c r="Q521" s="196" t="b">
        <v>0</v>
      </c>
      <c r="R521" s="196" t="b">
        <v>0</v>
      </c>
      <c r="S521" s="196" t="b">
        <v>0</v>
      </c>
    </row>
    <row r="522" spans="1:19" ht="14" x14ac:dyDescent="0.15">
      <c r="A522" s="228">
        <v>1</v>
      </c>
      <c r="B522" s="208" t="s">
        <v>25</v>
      </c>
      <c r="C522" s="212">
        <v>23963.15625</v>
      </c>
      <c r="D522" s="212">
        <v>17268.625</v>
      </c>
      <c r="E522" s="212">
        <v>14153.21875</v>
      </c>
      <c r="F522" s="212">
        <v>12265.6875</v>
      </c>
      <c r="G522" s="212">
        <v>9509.5</v>
      </c>
      <c r="O522" s="196" t="b">
        <v>1</v>
      </c>
      <c r="P522" s="196" t="b">
        <v>1</v>
      </c>
      <c r="Q522" s="196" t="b">
        <v>1</v>
      </c>
      <c r="R522" s="196" t="b">
        <v>1</v>
      </c>
      <c r="S522" s="196" t="b">
        <v>1</v>
      </c>
    </row>
    <row r="523" spans="1:19" ht="14" x14ac:dyDescent="0.15">
      <c r="A523" s="228">
        <v>2</v>
      </c>
      <c r="B523" s="208" t="s">
        <v>26</v>
      </c>
      <c r="C523" s="212">
        <v>37757.15625</v>
      </c>
      <c r="D523" s="212">
        <v>27196.125</v>
      </c>
      <c r="E523" s="212">
        <v>22278.09375</v>
      </c>
      <c r="F523" s="212">
        <v>19319.4375</v>
      </c>
      <c r="G523" s="212">
        <v>14976.15625</v>
      </c>
      <c r="O523" s="196" t="b">
        <v>1</v>
      </c>
      <c r="P523" s="196" t="b">
        <v>1</v>
      </c>
      <c r="Q523" s="196" t="b">
        <v>1</v>
      </c>
      <c r="R523" s="196" t="b">
        <v>1</v>
      </c>
      <c r="S523" s="196" t="b">
        <v>1</v>
      </c>
    </row>
    <row r="524" spans="1:19" ht="14" x14ac:dyDescent="0.15">
      <c r="A524" s="228">
        <v>3</v>
      </c>
      <c r="B524" s="208" t="s">
        <v>27</v>
      </c>
      <c r="C524" s="212">
        <v>55078.03125</v>
      </c>
      <c r="D524" s="212">
        <v>39651.21875</v>
      </c>
      <c r="E524" s="212">
        <v>32492.96875</v>
      </c>
      <c r="F524" s="212">
        <v>28175.8125</v>
      </c>
      <c r="G524" s="212">
        <v>21860.09375</v>
      </c>
      <c r="O524" s="196" t="b">
        <v>1</v>
      </c>
      <c r="P524" s="196" t="b">
        <v>1</v>
      </c>
      <c r="Q524" s="196" t="b">
        <v>1</v>
      </c>
      <c r="R524" s="196" t="b">
        <v>1</v>
      </c>
      <c r="S524" s="196" t="b">
        <v>1</v>
      </c>
    </row>
    <row r="525" spans="1:19" x14ac:dyDescent="0.15">
      <c r="A525" s="229"/>
      <c r="B525" s="229"/>
      <c r="C525" s="229"/>
      <c r="D525" s="229"/>
      <c r="E525" s="229"/>
      <c r="F525" s="229"/>
      <c r="G525" s="229"/>
    </row>
    <row r="526" spans="1:19" ht="18" x14ac:dyDescent="0.2">
      <c r="A526" s="269" t="s">
        <v>29</v>
      </c>
      <c r="B526" s="269"/>
      <c r="C526" s="269"/>
      <c r="D526" s="269"/>
      <c r="E526" s="269"/>
      <c r="F526" s="269"/>
      <c r="G526" s="269"/>
    </row>
    <row r="527" spans="1:19" ht="18" x14ac:dyDescent="0.2">
      <c r="A527" s="269" t="s">
        <v>33</v>
      </c>
      <c r="B527" s="269"/>
      <c r="C527" s="269"/>
      <c r="D527" s="269"/>
      <c r="E527" s="269"/>
      <c r="F527" s="269"/>
      <c r="G527" s="269"/>
    </row>
    <row r="528" spans="1:19" x14ac:dyDescent="0.15">
      <c r="A528" s="270" t="s">
        <v>17</v>
      </c>
      <c r="B528" s="270"/>
      <c r="C528" s="270"/>
      <c r="D528" s="270"/>
      <c r="E528" s="270"/>
      <c r="F528" s="270"/>
      <c r="G528" s="270"/>
    </row>
    <row r="529" spans="1:18" x14ac:dyDescent="0.15">
      <c r="A529" s="228" t="s">
        <v>0</v>
      </c>
      <c r="B529" s="206" t="s">
        <v>0</v>
      </c>
      <c r="C529" s="207">
        <v>2000</v>
      </c>
      <c r="D529" s="207">
        <v>5000</v>
      </c>
      <c r="E529" s="240"/>
      <c r="F529" s="240"/>
      <c r="G529" s="240"/>
    </row>
    <row r="530" spans="1:18" ht="14" x14ac:dyDescent="0.15">
      <c r="A530" s="228">
        <v>18</v>
      </c>
      <c r="B530" s="208"/>
      <c r="C530" s="212">
        <v>38671.53125</v>
      </c>
      <c r="D530" s="212">
        <v>28025.59375</v>
      </c>
      <c r="E530" s="212">
        <v>20181.5625</v>
      </c>
      <c r="F530" s="212">
        <v>15145.96875</v>
      </c>
      <c r="G530" s="212">
        <v>0</v>
      </c>
      <c r="O530" s="196" t="b">
        <v>0</v>
      </c>
      <c r="P530" s="196" t="b">
        <v>0</v>
      </c>
      <c r="Q530" s="196" t="b">
        <v>0</v>
      </c>
      <c r="R530" s="196" t="b">
        <v>0</v>
      </c>
    </row>
    <row r="531" spans="1:18" ht="14" x14ac:dyDescent="0.15">
      <c r="A531" s="228">
        <v>19</v>
      </c>
      <c r="B531" s="208"/>
      <c r="C531" s="212">
        <v>40108.40625</v>
      </c>
      <c r="D531" s="212">
        <v>29057.53125</v>
      </c>
      <c r="E531" s="212">
        <v>20913.0625</v>
      </c>
      <c r="F531" s="212">
        <v>15701.125</v>
      </c>
      <c r="G531" s="212">
        <v>0</v>
      </c>
      <c r="O531" s="196" t="b">
        <v>0</v>
      </c>
      <c r="P531" s="196" t="b">
        <v>0</v>
      </c>
      <c r="Q531" s="196" t="b">
        <v>0</v>
      </c>
      <c r="R531" s="196" t="b">
        <v>0</v>
      </c>
    </row>
    <row r="532" spans="1:18" ht="14" x14ac:dyDescent="0.15">
      <c r="A532" s="228">
        <v>20</v>
      </c>
      <c r="B532" s="208"/>
      <c r="C532" s="212">
        <v>41675.90625</v>
      </c>
      <c r="D532" s="212">
        <v>30180.90625</v>
      </c>
      <c r="E532" s="212">
        <v>21703.34375</v>
      </c>
      <c r="F532" s="212">
        <v>16288.9375</v>
      </c>
      <c r="G532" s="212">
        <v>0</v>
      </c>
      <c r="O532" s="196" t="b">
        <v>0</v>
      </c>
      <c r="P532" s="196" t="b">
        <v>0</v>
      </c>
      <c r="Q532" s="196" t="b">
        <v>0</v>
      </c>
      <c r="R532" s="196" t="b">
        <v>0</v>
      </c>
    </row>
    <row r="533" spans="1:18" ht="14" x14ac:dyDescent="0.15">
      <c r="A533" s="228">
        <v>21</v>
      </c>
      <c r="B533" s="208"/>
      <c r="C533" s="212">
        <v>43249.9375</v>
      </c>
      <c r="D533" s="212">
        <v>31330.40625</v>
      </c>
      <c r="E533" s="212">
        <v>22526.28125</v>
      </c>
      <c r="F533" s="212">
        <v>16889.8125</v>
      </c>
      <c r="G533" s="212">
        <v>0</v>
      </c>
      <c r="O533" s="196" t="b">
        <v>0</v>
      </c>
      <c r="P533" s="196" t="b">
        <v>0</v>
      </c>
      <c r="Q533" s="196" t="b">
        <v>0</v>
      </c>
      <c r="R533" s="196" t="b">
        <v>0</v>
      </c>
    </row>
    <row r="534" spans="1:18" ht="14" x14ac:dyDescent="0.15">
      <c r="A534" s="228">
        <v>22</v>
      </c>
      <c r="B534" s="208"/>
      <c r="C534" s="212">
        <v>44719.46875</v>
      </c>
      <c r="D534" s="212">
        <v>32375.40625</v>
      </c>
      <c r="E534" s="212">
        <v>23264.3125</v>
      </c>
      <c r="F534" s="212">
        <v>17444.96875</v>
      </c>
      <c r="G534" s="212">
        <v>0</v>
      </c>
      <c r="O534" s="196" t="b">
        <v>0</v>
      </c>
      <c r="P534" s="196" t="b">
        <v>0</v>
      </c>
      <c r="Q534" s="196" t="b">
        <v>0</v>
      </c>
      <c r="R534" s="196" t="b">
        <v>0</v>
      </c>
    </row>
    <row r="535" spans="1:18" ht="14" x14ac:dyDescent="0.15">
      <c r="A535" s="228">
        <v>23</v>
      </c>
      <c r="B535" s="208"/>
      <c r="C535" s="212">
        <v>46313.09375</v>
      </c>
      <c r="D535" s="212">
        <v>33511.84375</v>
      </c>
      <c r="E535" s="212">
        <v>24087.25</v>
      </c>
      <c r="F535" s="212">
        <v>18045.84375</v>
      </c>
      <c r="G535" s="212">
        <v>0</v>
      </c>
      <c r="O535" s="196" t="b">
        <v>0</v>
      </c>
      <c r="P535" s="196" t="b">
        <v>0</v>
      </c>
      <c r="Q535" s="196" t="b">
        <v>0</v>
      </c>
      <c r="R535" s="196" t="b">
        <v>0</v>
      </c>
    </row>
    <row r="536" spans="1:18" ht="14" x14ac:dyDescent="0.15">
      <c r="A536" s="228">
        <v>24</v>
      </c>
      <c r="B536" s="208"/>
      <c r="C536" s="212">
        <v>47834.875</v>
      </c>
      <c r="D536" s="212">
        <v>34615.625</v>
      </c>
      <c r="E536" s="212">
        <v>24877.53125</v>
      </c>
      <c r="F536" s="212">
        <v>18640.1875</v>
      </c>
      <c r="G536" s="212">
        <v>0</v>
      </c>
      <c r="O536" s="196" t="b">
        <v>0</v>
      </c>
      <c r="P536" s="196" t="b">
        <v>0</v>
      </c>
      <c r="Q536" s="196" t="b">
        <v>0</v>
      </c>
      <c r="R536" s="196" t="b">
        <v>0</v>
      </c>
    </row>
    <row r="537" spans="1:18" ht="14" x14ac:dyDescent="0.15">
      <c r="A537" s="228">
        <v>25</v>
      </c>
      <c r="B537" s="208"/>
      <c r="C537" s="212">
        <v>48808.03125</v>
      </c>
      <c r="D537" s="212">
        <v>35314.46875</v>
      </c>
      <c r="E537" s="212">
        <v>25367.375</v>
      </c>
      <c r="F537" s="212">
        <v>18992.875</v>
      </c>
      <c r="G537" s="212">
        <v>0</v>
      </c>
      <c r="O537" s="196" t="b">
        <v>0</v>
      </c>
      <c r="P537" s="196" t="b">
        <v>0</v>
      </c>
      <c r="Q537" s="196" t="b">
        <v>0</v>
      </c>
      <c r="R537" s="196" t="b">
        <v>0</v>
      </c>
    </row>
    <row r="538" spans="1:18" ht="14" x14ac:dyDescent="0.15">
      <c r="A538" s="228">
        <v>26</v>
      </c>
      <c r="B538" s="208"/>
      <c r="C538" s="212">
        <v>50349.40625</v>
      </c>
      <c r="D538" s="212">
        <v>36418.25</v>
      </c>
      <c r="E538" s="212">
        <v>26170.71875</v>
      </c>
      <c r="F538" s="212">
        <v>19600.28125</v>
      </c>
      <c r="G538" s="212">
        <v>0</v>
      </c>
      <c r="O538" s="196" t="b">
        <v>0</v>
      </c>
      <c r="P538" s="196" t="b">
        <v>0</v>
      </c>
      <c r="Q538" s="196" t="b">
        <v>0</v>
      </c>
      <c r="R538" s="196" t="b">
        <v>0</v>
      </c>
    </row>
    <row r="539" spans="1:18" ht="14" x14ac:dyDescent="0.15">
      <c r="A539" s="228">
        <v>27</v>
      </c>
      <c r="B539" s="208"/>
      <c r="C539" s="212">
        <v>51910.375</v>
      </c>
      <c r="D539" s="212">
        <v>37554.6875</v>
      </c>
      <c r="E539" s="212">
        <v>26974.0625</v>
      </c>
      <c r="F539" s="212">
        <v>20201.15625</v>
      </c>
      <c r="G539" s="212">
        <v>0</v>
      </c>
      <c r="O539" s="196" t="b">
        <v>0</v>
      </c>
      <c r="P539" s="196" t="b">
        <v>0</v>
      </c>
      <c r="Q539" s="196" t="b">
        <v>0</v>
      </c>
      <c r="R539" s="196" t="b">
        <v>0</v>
      </c>
    </row>
    <row r="540" spans="1:18" ht="14" x14ac:dyDescent="0.15">
      <c r="A540" s="228">
        <v>28</v>
      </c>
      <c r="B540" s="208"/>
      <c r="C540" s="212">
        <v>53425.625</v>
      </c>
      <c r="D540" s="212">
        <v>38638.875</v>
      </c>
      <c r="E540" s="212">
        <v>27744.75</v>
      </c>
      <c r="F540" s="212">
        <v>20775.90625</v>
      </c>
      <c r="G540" s="212">
        <v>0</v>
      </c>
      <c r="O540" s="196" t="b">
        <v>0</v>
      </c>
      <c r="P540" s="196" t="b">
        <v>0</v>
      </c>
      <c r="Q540" s="196" t="b">
        <v>0</v>
      </c>
      <c r="R540" s="196" t="b">
        <v>0</v>
      </c>
    </row>
    <row r="541" spans="1:18" ht="14" x14ac:dyDescent="0.15">
      <c r="A541" s="228">
        <v>29</v>
      </c>
      <c r="B541" s="208"/>
      <c r="C541" s="212">
        <v>55443.78125</v>
      </c>
      <c r="D541" s="212">
        <v>40095.34375</v>
      </c>
      <c r="E541" s="212">
        <v>28750.5625</v>
      </c>
      <c r="F541" s="212">
        <v>21513.9375</v>
      </c>
      <c r="G541" s="212">
        <v>0</v>
      </c>
      <c r="O541" s="196" t="b">
        <v>0</v>
      </c>
      <c r="P541" s="196" t="b">
        <v>0</v>
      </c>
      <c r="Q541" s="196" t="b">
        <v>0</v>
      </c>
      <c r="R541" s="196" t="b">
        <v>0</v>
      </c>
    </row>
    <row r="542" spans="1:18" ht="14" x14ac:dyDescent="0.15">
      <c r="A542" s="228">
        <v>30</v>
      </c>
      <c r="B542" s="208"/>
      <c r="C542" s="212">
        <v>57527.25</v>
      </c>
      <c r="D542" s="212">
        <v>41584.46875</v>
      </c>
      <c r="E542" s="212">
        <v>29834.75</v>
      </c>
      <c r="F542" s="212">
        <v>22336.875</v>
      </c>
      <c r="G542" s="212">
        <v>0</v>
      </c>
      <c r="O542" s="196" t="b">
        <v>0</v>
      </c>
      <c r="P542" s="196" t="b">
        <v>0</v>
      </c>
      <c r="Q542" s="196" t="b">
        <v>0</v>
      </c>
      <c r="R542" s="196" t="b">
        <v>0</v>
      </c>
    </row>
    <row r="543" spans="1:18" ht="14" x14ac:dyDescent="0.15">
      <c r="A543" s="228">
        <v>31</v>
      </c>
      <c r="B543" s="208"/>
      <c r="C543" s="212">
        <v>59610.71875</v>
      </c>
      <c r="D543" s="212">
        <v>43086.65625</v>
      </c>
      <c r="E543" s="212">
        <v>30918.9375</v>
      </c>
      <c r="F543" s="212">
        <v>23127.15625</v>
      </c>
      <c r="G543" s="212">
        <v>0</v>
      </c>
      <c r="O543" s="196" t="b">
        <v>0</v>
      </c>
      <c r="P543" s="196" t="b">
        <v>0</v>
      </c>
      <c r="Q543" s="196" t="b">
        <v>0</v>
      </c>
      <c r="R543" s="196" t="b">
        <v>0</v>
      </c>
    </row>
    <row r="544" spans="1:18" ht="14" x14ac:dyDescent="0.15">
      <c r="A544" s="228">
        <v>32</v>
      </c>
      <c r="B544" s="208"/>
      <c r="C544" s="212">
        <v>61687.65625</v>
      </c>
      <c r="D544" s="212">
        <v>44575.78125</v>
      </c>
      <c r="E544" s="212">
        <v>31977</v>
      </c>
      <c r="F544" s="212">
        <v>23910.90625</v>
      </c>
      <c r="G544" s="212">
        <v>0</v>
      </c>
      <c r="O544" s="196" t="b">
        <v>0</v>
      </c>
      <c r="P544" s="196" t="b">
        <v>0</v>
      </c>
      <c r="Q544" s="196" t="b">
        <v>0</v>
      </c>
      <c r="R544" s="196" t="b">
        <v>0</v>
      </c>
    </row>
    <row r="545" spans="1:18" ht="14" x14ac:dyDescent="0.15">
      <c r="A545" s="228">
        <v>33</v>
      </c>
      <c r="B545" s="208"/>
      <c r="C545" s="212">
        <v>63013.5</v>
      </c>
      <c r="D545" s="212">
        <v>45522.8125</v>
      </c>
      <c r="E545" s="212">
        <v>32656.25</v>
      </c>
      <c r="F545" s="212">
        <v>24413.8125</v>
      </c>
      <c r="G545" s="212">
        <v>0</v>
      </c>
      <c r="O545" s="196" t="b">
        <v>0</v>
      </c>
      <c r="P545" s="196" t="b">
        <v>0</v>
      </c>
      <c r="Q545" s="196" t="b">
        <v>0</v>
      </c>
      <c r="R545" s="196" t="b">
        <v>0</v>
      </c>
    </row>
    <row r="546" spans="1:18" ht="14" x14ac:dyDescent="0.15">
      <c r="A546" s="228">
        <v>34</v>
      </c>
      <c r="B546" s="208"/>
      <c r="C546" s="212">
        <v>64313.21875</v>
      </c>
      <c r="D546" s="212">
        <v>46463.3125</v>
      </c>
      <c r="E546" s="212">
        <v>33322.4375</v>
      </c>
      <c r="F546" s="212">
        <v>24916.71875</v>
      </c>
      <c r="G546" s="212">
        <v>0</v>
      </c>
      <c r="O546" s="196" t="b">
        <v>0</v>
      </c>
      <c r="P546" s="196" t="b">
        <v>0</v>
      </c>
      <c r="Q546" s="196" t="b">
        <v>0</v>
      </c>
      <c r="R546" s="196" t="b">
        <v>0</v>
      </c>
    </row>
    <row r="547" spans="1:18" ht="14" x14ac:dyDescent="0.15">
      <c r="A547" s="228">
        <v>35</v>
      </c>
      <c r="B547" s="208"/>
      <c r="C547" s="212">
        <v>65626</v>
      </c>
      <c r="D547" s="212">
        <v>47410.34375</v>
      </c>
      <c r="E547" s="212">
        <v>33969.03125</v>
      </c>
      <c r="F547" s="212">
        <v>25413.09375</v>
      </c>
      <c r="G547" s="212">
        <v>0</v>
      </c>
      <c r="O547" s="196" t="b">
        <v>0</v>
      </c>
      <c r="P547" s="196" t="b">
        <v>0</v>
      </c>
      <c r="Q547" s="196" t="b">
        <v>0</v>
      </c>
      <c r="R547" s="196" t="b">
        <v>0</v>
      </c>
    </row>
    <row r="548" spans="1:18" ht="14" x14ac:dyDescent="0.15">
      <c r="A548" s="228">
        <v>36</v>
      </c>
      <c r="B548" s="208"/>
      <c r="C548" s="212">
        <v>66958.375</v>
      </c>
      <c r="D548" s="212">
        <v>48376.96875</v>
      </c>
      <c r="E548" s="212">
        <v>34661.34375</v>
      </c>
      <c r="F548" s="212">
        <v>25929.0625</v>
      </c>
      <c r="G548" s="212">
        <v>0</v>
      </c>
      <c r="O548" s="196" t="b">
        <v>0</v>
      </c>
      <c r="P548" s="196" t="b">
        <v>0</v>
      </c>
      <c r="Q548" s="196" t="b">
        <v>0</v>
      </c>
      <c r="R548" s="196" t="b">
        <v>0</v>
      </c>
    </row>
    <row r="549" spans="1:18" ht="14" x14ac:dyDescent="0.15">
      <c r="A549" s="228">
        <v>37</v>
      </c>
      <c r="B549" s="208"/>
      <c r="C549" s="212">
        <v>68231.96875</v>
      </c>
      <c r="D549" s="212">
        <v>49291.34375</v>
      </c>
      <c r="E549" s="212">
        <v>35334.0625</v>
      </c>
      <c r="F549" s="212">
        <v>26418.90625</v>
      </c>
      <c r="G549" s="212">
        <v>0</v>
      </c>
      <c r="O549" s="196" t="b">
        <v>0</v>
      </c>
      <c r="P549" s="196" t="b">
        <v>0</v>
      </c>
      <c r="Q549" s="196" t="b">
        <v>0</v>
      </c>
      <c r="R549" s="196" t="b">
        <v>0</v>
      </c>
    </row>
    <row r="550" spans="1:18" ht="14" x14ac:dyDescent="0.15">
      <c r="A550" s="228">
        <v>38</v>
      </c>
      <c r="B550" s="208"/>
      <c r="C550" s="212">
        <v>69407.59375</v>
      </c>
      <c r="D550" s="212">
        <v>50127.34375</v>
      </c>
      <c r="E550" s="212">
        <v>35921.875</v>
      </c>
      <c r="F550" s="212">
        <v>26849.96875</v>
      </c>
      <c r="G550" s="212">
        <v>0</v>
      </c>
      <c r="O550" s="196" t="b">
        <v>0</v>
      </c>
      <c r="P550" s="196" t="b">
        <v>0</v>
      </c>
      <c r="Q550" s="196" t="b">
        <v>0</v>
      </c>
      <c r="R550" s="196" t="b">
        <v>0</v>
      </c>
    </row>
    <row r="551" spans="1:18" ht="14" x14ac:dyDescent="0.15">
      <c r="A551" s="228">
        <v>39</v>
      </c>
      <c r="B551" s="208"/>
      <c r="C551" s="212">
        <v>71210.21875</v>
      </c>
      <c r="D551" s="212">
        <v>51433.59375</v>
      </c>
      <c r="E551" s="212">
        <v>36849.3125</v>
      </c>
      <c r="F551" s="212">
        <v>27548.8125</v>
      </c>
      <c r="G551" s="212">
        <v>0</v>
      </c>
      <c r="O551" s="196" t="b">
        <v>0</v>
      </c>
      <c r="P551" s="196" t="b">
        <v>0</v>
      </c>
      <c r="Q551" s="196" t="b">
        <v>0</v>
      </c>
      <c r="R551" s="196" t="b">
        <v>0</v>
      </c>
    </row>
    <row r="552" spans="1:18" ht="14" x14ac:dyDescent="0.15">
      <c r="A552" s="228">
        <v>40</v>
      </c>
      <c r="B552" s="208"/>
      <c r="C552" s="212">
        <v>72366.25</v>
      </c>
      <c r="D552" s="212">
        <v>52263.0625</v>
      </c>
      <c r="E552" s="212">
        <v>37456.71875</v>
      </c>
      <c r="F552" s="212">
        <v>27992.9375</v>
      </c>
      <c r="G552" s="212">
        <v>0</v>
      </c>
      <c r="O552" s="196" t="b">
        <v>0</v>
      </c>
      <c r="P552" s="196" t="b">
        <v>0</v>
      </c>
      <c r="Q552" s="196" t="b">
        <v>0</v>
      </c>
      <c r="R552" s="196" t="b">
        <v>0</v>
      </c>
    </row>
    <row r="553" spans="1:18" ht="14" x14ac:dyDescent="0.15">
      <c r="A553" s="228">
        <v>41</v>
      </c>
      <c r="B553" s="208"/>
      <c r="C553" s="212">
        <v>73496.15625</v>
      </c>
      <c r="D553" s="212">
        <v>53086</v>
      </c>
      <c r="E553" s="212">
        <v>38031.46875</v>
      </c>
      <c r="F553" s="212">
        <v>28417.46875</v>
      </c>
      <c r="G553" s="212">
        <v>0</v>
      </c>
      <c r="O553" s="196" t="b">
        <v>0</v>
      </c>
      <c r="P553" s="196" t="b">
        <v>0</v>
      </c>
      <c r="Q553" s="196" t="b">
        <v>0</v>
      </c>
      <c r="R553" s="196" t="b">
        <v>0</v>
      </c>
    </row>
    <row r="554" spans="1:18" ht="14" x14ac:dyDescent="0.15">
      <c r="A554" s="228">
        <v>42</v>
      </c>
      <c r="B554" s="208"/>
      <c r="C554" s="212">
        <v>74658.71875</v>
      </c>
      <c r="D554" s="212">
        <v>53915.46875</v>
      </c>
      <c r="E554" s="212">
        <v>38606.21875</v>
      </c>
      <c r="F554" s="212">
        <v>28855.0625</v>
      </c>
      <c r="G554" s="212">
        <v>0</v>
      </c>
      <c r="O554" s="196" t="b">
        <v>0</v>
      </c>
      <c r="P554" s="196" t="b">
        <v>0</v>
      </c>
      <c r="Q554" s="196" t="b">
        <v>0</v>
      </c>
      <c r="R554" s="196" t="b">
        <v>0</v>
      </c>
    </row>
    <row r="555" spans="1:18" ht="14" x14ac:dyDescent="0.15">
      <c r="A555" s="228">
        <v>43</v>
      </c>
      <c r="B555" s="208"/>
      <c r="C555" s="212">
        <v>75997.625</v>
      </c>
      <c r="D555" s="212">
        <v>54869.03125</v>
      </c>
      <c r="E555" s="212">
        <v>39311.59375</v>
      </c>
      <c r="F555" s="212">
        <v>29371.03125</v>
      </c>
      <c r="G555" s="212">
        <v>0</v>
      </c>
      <c r="O555" s="196" t="b">
        <v>0</v>
      </c>
      <c r="P555" s="196" t="b">
        <v>0</v>
      </c>
      <c r="Q555" s="196" t="b">
        <v>0</v>
      </c>
      <c r="R555" s="196" t="b">
        <v>0</v>
      </c>
    </row>
    <row r="556" spans="1:18" ht="14" x14ac:dyDescent="0.15">
      <c r="A556" s="228">
        <v>44</v>
      </c>
      <c r="B556" s="208"/>
      <c r="C556" s="212">
        <v>77408.375</v>
      </c>
      <c r="D556" s="212">
        <v>55874.84375</v>
      </c>
      <c r="E556" s="212">
        <v>40016.96875</v>
      </c>
      <c r="F556" s="212">
        <v>29893.53125</v>
      </c>
      <c r="G556" s="212">
        <v>0</v>
      </c>
      <c r="O556" s="196" t="b">
        <v>0</v>
      </c>
      <c r="P556" s="196" t="b">
        <v>0</v>
      </c>
      <c r="Q556" s="196" t="b">
        <v>0</v>
      </c>
      <c r="R556" s="196" t="b">
        <v>0</v>
      </c>
    </row>
    <row r="557" spans="1:18" ht="14" x14ac:dyDescent="0.15">
      <c r="A557" s="228">
        <v>45</v>
      </c>
      <c r="B557" s="208"/>
      <c r="C557" s="212">
        <v>78734.21875</v>
      </c>
      <c r="D557" s="212">
        <v>56834.9375</v>
      </c>
      <c r="E557" s="212">
        <v>40702.75</v>
      </c>
      <c r="F557" s="212">
        <v>30402.96875</v>
      </c>
      <c r="G557" s="212">
        <v>0</v>
      </c>
      <c r="O557" s="196" t="b">
        <v>0</v>
      </c>
      <c r="P557" s="196" t="b">
        <v>0</v>
      </c>
      <c r="Q557" s="196" t="b">
        <v>0</v>
      </c>
      <c r="R557" s="196" t="b">
        <v>0</v>
      </c>
    </row>
    <row r="558" spans="1:18" ht="14" x14ac:dyDescent="0.15">
      <c r="A558" s="228">
        <v>46</v>
      </c>
      <c r="B558" s="208"/>
      <c r="C558" s="212">
        <v>80151.5</v>
      </c>
      <c r="D558" s="212">
        <v>57853.8125</v>
      </c>
      <c r="E558" s="212">
        <v>41414.65625</v>
      </c>
      <c r="F558" s="212">
        <v>30938.53125</v>
      </c>
      <c r="G558" s="212">
        <v>0</v>
      </c>
      <c r="O558" s="196" t="b">
        <v>0</v>
      </c>
      <c r="P558" s="196" t="b">
        <v>0</v>
      </c>
      <c r="Q558" s="196" t="b">
        <v>0</v>
      </c>
      <c r="R558" s="196" t="b">
        <v>0</v>
      </c>
    </row>
    <row r="559" spans="1:18" ht="14" x14ac:dyDescent="0.15">
      <c r="A559" s="228">
        <v>47</v>
      </c>
      <c r="B559" s="208"/>
      <c r="C559" s="212">
        <v>81464.28125</v>
      </c>
      <c r="D559" s="212">
        <v>58807.375</v>
      </c>
      <c r="E559" s="212">
        <v>42093.90625</v>
      </c>
      <c r="F559" s="212">
        <v>31454.5</v>
      </c>
      <c r="G559" s="212">
        <v>0</v>
      </c>
      <c r="O559" s="196" t="b">
        <v>0</v>
      </c>
      <c r="P559" s="196" t="b">
        <v>0</v>
      </c>
      <c r="Q559" s="196" t="b">
        <v>0</v>
      </c>
      <c r="R559" s="196" t="b">
        <v>0</v>
      </c>
    </row>
    <row r="560" spans="1:18" ht="14" x14ac:dyDescent="0.15">
      <c r="A560" s="228">
        <v>48</v>
      </c>
      <c r="B560" s="208"/>
      <c r="C560" s="212">
        <v>83404.0625</v>
      </c>
      <c r="D560" s="212">
        <v>60198.53125</v>
      </c>
      <c r="E560" s="212">
        <v>43694.0625</v>
      </c>
      <c r="F560" s="212">
        <v>32636.65625</v>
      </c>
      <c r="G560" s="212">
        <v>0</v>
      </c>
      <c r="O560" s="196" t="b">
        <v>0</v>
      </c>
      <c r="P560" s="196" t="b">
        <v>0</v>
      </c>
      <c r="Q560" s="196" t="b">
        <v>0</v>
      </c>
      <c r="R560" s="196" t="b">
        <v>0</v>
      </c>
    </row>
    <row r="561" spans="1:18" ht="14" x14ac:dyDescent="0.15">
      <c r="A561" s="228">
        <v>49</v>
      </c>
      <c r="B561" s="208"/>
      <c r="C561" s="212">
        <v>85703.0625</v>
      </c>
      <c r="D561" s="212">
        <v>61850.9375</v>
      </c>
      <c r="E561" s="212">
        <v>44889.28125</v>
      </c>
      <c r="F561" s="212">
        <v>33524.90625</v>
      </c>
      <c r="G561" s="212">
        <v>0</v>
      </c>
      <c r="O561" s="196" t="b">
        <v>0</v>
      </c>
      <c r="P561" s="196" t="b">
        <v>0</v>
      </c>
      <c r="Q561" s="196" t="b">
        <v>0</v>
      </c>
      <c r="R561" s="196" t="b">
        <v>0</v>
      </c>
    </row>
    <row r="562" spans="1:18" ht="14" x14ac:dyDescent="0.15">
      <c r="A562" s="228">
        <v>50</v>
      </c>
      <c r="B562" s="208"/>
      <c r="C562" s="212">
        <v>88028.1875</v>
      </c>
      <c r="D562" s="212">
        <v>63529.46875</v>
      </c>
      <c r="E562" s="212">
        <v>46084.5</v>
      </c>
      <c r="F562" s="212">
        <v>34413.15625</v>
      </c>
      <c r="G562" s="212">
        <v>0</v>
      </c>
      <c r="O562" s="196" t="b">
        <v>0</v>
      </c>
      <c r="P562" s="196" t="b">
        <v>0</v>
      </c>
      <c r="Q562" s="196" t="b">
        <v>0</v>
      </c>
      <c r="R562" s="196" t="b">
        <v>0</v>
      </c>
    </row>
    <row r="563" spans="1:18" ht="14" x14ac:dyDescent="0.15">
      <c r="A563" s="228">
        <v>51</v>
      </c>
      <c r="B563" s="208"/>
      <c r="C563" s="212">
        <v>90294.53125</v>
      </c>
      <c r="D563" s="212">
        <v>65155.75</v>
      </c>
      <c r="E563" s="212">
        <v>47266.65625</v>
      </c>
      <c r="F563" s="212">
        <v>35288.34375</v>
      </c>
      <c r="G563" s="212">
        <v>0</v>
      </c>
      <c r="O563" s="196" t="b">
        <v>0</v>
      </c>
      <c r="P563" s="196" t="b">
        <v>0</v>
      </c>
      <c r="Q563" s="196" t="b">
        <v>0</v>
      </c>
      <c r="R563" s="196" t="b">
        <v>0</v>
      </c>
    </row>
    <row r="564" spans="1:18" ht="14" x14ac:dyDescent="0.15">
      <c r="A564" s="228">
        <v>52</v>
      </c>
      <c r="B564" s="208"/>
      <c r="C564" s="212">
        <v>93455.65625</v>
      </c>
      <c r="D564" s="212">
        <v>67428.625</v>
      </c>
      <c r="E564" s="212">
        <v>48919.0625</v>
      </c>
      <c r="F564" s="212">
        <v>36509.6875</v>
      </c>
      <c r="G564" s="212">
        <v>0</v>
      </c>
      <c r="O564" s="196" t="b">
        <v>0</v>
      </c>
      <c r="P564" s="196" t="b">
        <v>0</v>
      </c>
      <c r="Q564" s="196" t="b">
        <v>0</v>
      </c>
      <c r="R564" s="196" t="b">
        <v>0</v>
      </c>
    </row>
    <row r="565" spans="1:18" ht="14" x14ac:dyDescent="0.15">
      <c r="A565" s="228">
        <v>53</v>
      </c>
      <c r="B565" s="208"/>
      <c r="C565" s="212">
        <v>98726.375</v>
      </c>
      <c r="D565" s="212">
        <v>71223.28125</v>
      </c>
      <c r="E565" s="212">
        <v>51655.65625</v>
      </c>
      <c r="F565" s="212">
        <v>38553.96875</v>
      </c>
      <c r="G565" s="212">
        <v>0</v>
      </c>
      <c r="O565" s="196" t="b">
        <v>0</v>
      </c>
      <c r="P565" s="196" t="b">
        <v>0</v>
      </c>
      <c r="Q565" s="196" t="b">
        <v>0</v>
      </c>
      <c r="R565" s="196" t="b">
        <v>0</v>
      </c>
    </row>
    <row r="566" spans="1:18" ht="14" x14ac:dyDescent="0.15">
      <c r="A566" s="228">
        <v>54</v>
      </c>
      <c r="B566" s="208"/>
      <c r="C566" s="212">
        <v>104983.3125</v>
      </c>
      <c r="D566" s="212">
        <v>75723.3125</v>
      </c>
      <c r="E566" s="212">
        <v>54888.625</v>
      </c>
      <c r="F566" s="212">
        <v>40977.0625</v>
      </c>
      <c r="G566" s="212">
        <v>0</v>
      </c>
      <c r="O566" s="196" t="b">
        <v>0</v>
      </c>
      <c r="P566" s="196" t="b">
        <v>0</v>
      </c>
      <c r="Q566" s="196" t="b">
        <v>0</v>
      </c>
      <c r="R566" s="196" t="b">
        <v>0</v>
      </c>
    </row>
    <row r="567" spans="1:18" ht="14" x14ac:dyDescent="0.15">
      <c r="A567" s="228">
        <v>55</v>
      </c>
      <c r="B567" s="208"/>
      <c r="C567" s="212">
        <v>110456.5</v>
      </c>
      <c r="D567" s="212">
        <v>79661.65625</v>
      </c>
      <c r="E567" s="212">
        <v>57749.3125</v>
      </c>
      <c r="F567" s="212">
        <v>43086.65625</v>
      </c>
      <c r="G567" s="212">
        <v>0</v>
      </c>
      <c r="O567" s="196" t="b">
        <v>0</v>
      </c>
      <c r="P567" s="196" t="b">
        <v>0</v>
      </c>
      <c r="Q567" s="196" t="b">
        <v>0</v>
      </c>
      <c r="R567" s="196" t="b">
        <v>0</v>
      </c>
    </row>
    <row r="568" spans="1:18" ht="14" x14ac:dyDescent="0.15">
      <c r="A568" s="228">
        <v>56</v>
      </c>
      <c r="B568" s="208"/>
      <c r="C568" s="212">
        <v>114865.09375</v>
      </c>
      <c r="D568" s="212">
        <v>82848.90625</v>
      </c>
      <c r="E568" s="212">
        <v>60028.71875</v>
      </c>
      <c r="F568" s="212">
        <v>44784.78125</v>
      </c>
      <c r="G568" s="212">
        <v>0</v>
      </c>
      <c r="O568" s="196" t="b">
        <v>0</v>
      </c>
      <c r="P568" s="196" t="b">
        <v>0</v>
      </c>
      <c r="Q568" s="196" t="b">
        <v>0</v>
      </c>
      <c r="R568" s="196" t="b">
        <v>0</v>
      </c>
    </row>
    <row r="569" spans="1:18" ht="14" x14ac:dyDescent="0.15">
      <c r="A569" s="228">
        <v>57</v>
      </c>
      <c r="B569" s="208"/>
      <c r="C569" s="212">
        <v>120449.3125</v>
      </c>
      <c r="D569" s="212">
        <v>86852.5625</v>
      </c>
      <c r="E569" s="212">
        <v>62941.65625</v>
      </c>
      <c r="F569" s="212">
        <v>46953.15625</v>
      </c>
      <c r="G569" s="212">
        <v>0</v>
      </c>
      <c r="O569" s="196" t="b">
        <v>0</v>
      </c>
      <c r="P569" s="196" t="b">
        <v>0</v>
      </c>
      <c r="Q569" s="196" t="b">
        <v>0</v>
      </c>
      <c r="R569" s="196" t="b">
        <v>0</v>
      </c>
    </row>
    <row r="570" spans="1:18" ht="14" x14ac:dyDescent="0.15">
      <c r="A570" s="228">
        <v>58</v>
      </c>
      <c r="B570" s="208"/>
      <c r="C570" s="212">
        <v>129253.4375</v>
      </c>
      <c r="D570" s="212">
        <v>93187.875</v>
      </c>
      <c r="E570" s="212">
        <v>67520.0625</v>
      </c>
      <c r="F570" s="212">
        <v>50362.46875</v>
      </c>
      <c r="G570" s="212">
        <v>0</v>
      </c>
      <c r="O570" s="196" t="b">
        <v>0</v>
      </c>
      <c r="P570" s="196" t="b">
        <v>0</v>
      </c>
      <c r="Q570" s="196" t="b">
        <v>0</v>
      </c>
      <c r="R570" s="196" t="b">
        <v>0</v>
      </c>
    </row>
    <row r="571" spans="1:18" ht="14" x14ac:dyDescent="0.15">
      <c r="A571" s="228">
        <v>59</v>
      </c>
      <c r="B571" s="208"/>
      <c r="C571" s="212">
        <v>138260.03125</v>
      </c>
      <c r="D571" s="212">
        <v>99673.40625</v>
      </c>
      <c r="E571" s="212">
        <v>72196.4375</v>
      </c>
      <c r="F571" s="212">
        <v>53837.09375</v>
      </c>
      <c r="G571" s="212">
        <v>0</v>
      </c>
      <c r="O571" s="196" t="b">
        <v>0</v>
      </c>
      <c r="P571" s="196" t="b">
        <v>0</v>
      </c>
      <c r="Q571" s="196" t="b">
        <v>0</v>
      </c>
      <c r="R571" s="196" t="b">
        <v>0</v>
      </c>
    </row>
    <row r="572" spans="1:18" ht="14" x14ac:dyDescent="0.15">
      <c r="A572" s="228">
        <v>60</v>
      </c>
      <c r="B572" s="208"/>
      <c r="C572" s="212">
        <v>147488.6875</v>
      </c>
      <c r="D572" s="212">
        <v>106296.09375</v>
      </c>
      <c r="E572" s="212">
        <v>76990.375</v>
      </c>
      <c r="F572" s="212">
        <v>57409.6875</v>
      </c>
      <c r="G572" s="212">
        <v>0</v>
      </c>
      <c r="O572" s="196" t="b">
        <v>0</v>
      </c>
      <c r="P572" s="196" t="b">
        <v>0</v>
      </c>
      <c r="Q572" s="196" t="b">
        <v>0</v>
      </c>
      <c r="R572" s="196" t="b">
        <v>0</v>
      </c>
    </row>
    <row r="573" spans="1:18" ht="14" x14ac:dyDescent="0.15">
      <c r="A573" s="228">
        <v>61</v>
      </c>
      <c r="B573" s="208"/>
      <c r="C573" s="212">
        <v>156782.65625</v>
      </c>
      <c r="D573" s="212">
        <v>112990.625</v>
      </c>
      <c r="E573" s="212">
        <v>81816.96875</v>
      </c>
      <c r="F573" s="212">
        <v>61001.875</v>
      </c>
      <c r="G573" s="212">
        <v>0</v>
      </c>
      <c r="O573" s="196" t="b">
        <v>0</v>
      </c>
      <c r="P573" s="196" t="b">
        <v>0</v>
      </c>
      <c r="Q573" s="196" t="b">
        <v>0</v>
      </c>
      <c r="R573" s="196" t="b">
        <v>0</v>
      </c>
    </row>
    <row r="574" spans="1:18" ht="14" x14ac:dyDescent="0.15">
      <c r="A574" s="228">
        <v>62</v>
      </c>
      <c r="B574" s="208"/>
      <c r="C574" s="212">
        <v>166311.75</v>
      </c>
      <c r="D574" s="212">
        <v>119848.4375</v>
      </c>
      <c r="E574" s="212">
        <v>86761.125</v>
      </c>
      <c r="F574" s="212">
        <v>64678.96875</v>
      </c>
      <c r="G574" s="212">
        <v>0</v>
      </c>
      <c r="O574" s="196" t="b">
        <v>0</v>
      </c>
      <c r="P574" s="196" t="b">
        <v>0</v>
      </c>
      <c r="Q574" s="196" t="b">
        <v>0</v>
      </c>
      <c r="R574" s="196" t="b">
        <v>0</v>
      </c>
    </row>
    <row r="575" spans="1:18" ht="14" x14ac:dyDescent="0.15">
      <c r="A575" s="228">
        <v>63</v>
      </c>
      <c r="B575" s="208"/>
      <c r="C575" s="212">
        <v>180308.21875</v>
      </c>
      <c r="D575" s="212">
        <v>129919.625</v>
      </c>
      <c r="E575" s="212">
        <v>94050</v>
      </c>
      <c r="F575" s="212">
        <v>70086.84375</v>
      </c>
      <c r="G575" s="212">
        <v>0</v>
      </c>
      <c r="O575" s="196" t="b">
        <v>0</v>
      </c>
      <c r="P575" s="196" t="b">
        <v>0</v>
      </c>
      <c r="Q575" s="196" t="b">
        <v>0</v>
      </c>
      <c r="R575" s="196" t="b">
        <v>0</v>
      </c>
    </row>
    <row r="576" spans="1:18" ht="14" x14ac:dyDescent="0.15">
      <c r="A576" s="228">
        <v>64</v>
      </c>
      <c r="B576" s="208"/>
      <c r="C576" s="212">
        <v>196362.03125</v>
      </c>
      <c r="D576" s="212">
        <v>141453.8125</v>
      </c>
      <c r="E576" s="212">
        <v>102383.875</v>
      </c>
      <c r="F576" s="212">
        <v>76291.53125</v>
      </c>
      <c r="G576" s="212">
        <v>0</v>
      </c>
      <c r="O576" s="196" t="b">
        <v>0</v>
      </c>
      <c r="P576" s="196" t="b">
        <v>0</v>
      </c>
      <c r="Q576" s="196" t="b">
        <v>0</v>
      </c>
      <c r="R576" s="196" t="b">
        <v>0</v>
      </c>
    </row>
    <row r="577" spans="1:18" ht="14" x14ac:dyDescent="0.15">
      <c r="A577" s="228">
        <v>65</v>
      </c>
      <c r="B577" s="208"/>
      <c r="C577" s="212">
        <v>209084.90625</v>
      </c>
      <c r="D577" s="212">
        <v>150610.625</v>
      </c>
      <c r="E577" s="212">
        <v>108993.5</v>
      </c>
      <c r="F577" s="212">
        <v>81203.03125</v>
      </c>
      <c r="G577" s="212">
        <v>0</v>
      </c>
      <c r="O577" s="196" t="b">
        <v>0</v>
      </c>
      <c r="P577" s="196" t="b">
        <v>0</v>
      </c>
      <c r="Q577" s="196" t="b">
        <v>0</v>
      </c>
      <c r="R577" s="196" t="b">
        <v>0</v>
      </c>
    </row>
    <row r="578" spans="1:18" ht="14" x14ac:dyDescent="0.15">
      <c r="A578" s="228">
        <v>66</v>
      </c>
      <c r="B578" s="208"/>
      <c r="C578" s="212">
        <v>221814.3125</v>
      </c>
      <c r="D578" s="212">
        <v>159773.96875</v>
      </c>
      <c r="E578" s="212">
        <v>115616.1875</v>
      </c>
      <c r="F578" s="212">
        <v>86134.125</v>
      </c>
      <c r="G578" s="212">
        <v>0</v>
      </c>
      <c r="O578" s="196" t="b">
        <v>0</v>
      </c>
      <c r="P578" s="196" t="b">
        <v>0</v>
      </c>
      <c r="Q578" s="196" t="b">
        <v>0</v>
      </c>
      <c r="R578" s="196" t="b">
        <v>0</v>
      </c>
    </row>
    <row r="579" spans="1:18" ht="14" x14ac:dyDescent="0.15">
      <c r="A579" s="228">
        <v>67</v>
      </c>
      <c r="B579" s="208"/>
      <c r="C579" s="212">
        <v>234654.75</v>
      </c>
      <c r="D579" s="212">
        <v>169009.15625</v>
      </c>
      <c r="E579" s="212">
        <v>122297.65625</v>
      </c>
      <c r="F579" s="212">
        <v>91104.40625</v>
      </c>
      <c r="G579" s="212">
        <v>0</v>
      </c>
      <c r="O579" s="196" t="b">
        <v>0</v>
      </c>
      <c r="P579" s="196" t="b">
        <v>0</v>
      </c>
      <c r="Q579" s="196" t="b">
        <v>0</v>
      </c>
      <c r="R579" s="196" t="b">
        <v>0</v>
      </c>
    </row>
    <row r="580" spans="1:18" ht="14" x14ac:dyDescent="0.15">
      <c r="A580" s="228">
        <v>68</v>
      </c>
      <c r="B580" s="208"/>
      <c r="C580" s="212">
        <v>252197.6875</v>
      </c>
      <c r="D580" s="212">
        <v>181627.53125</v>
      </c>
      <c r="E580" s="212">
        <v>131402.21875</v>
      </c>
      <c r="F580" s="212">
        <v>97864.25</v>
      </c>
      <c r="G580" s="212">
        <v>0</v>
      </c>
      <c r="O580" s="196" t="b">
        <v>0</v>
      </c>
      <c r="P580" s="196" t="b">
        <v>0</v>
      </c>
      <c r="Q580" s="196" t="b">
        <v>0</v>
      </c>
      <c r="R580" s="196" t="b">
        <v>0</v>
      </c>
    </row>
    <row r="581" spans="1:18" ht="14" x14ac:dyDescent="0.15">
      <c r="A581" s="228">
        <v>69</v>
      </c>
      <c r="B581" s="208"/>
      <c r="C581" s="212">
        <v>269949.625</v>
      </c>
      <c r="D581" s="212">
        <v>194389.59375</v>
      </c>
      <c r="E581" s="212">
        <v>140637.40625</v>
      </c>
      <c r="F581" s="212">
        <v>104741.65625</v>
      </c>
      <c r="G581" s="212">
        <v>0</v>
      </c>
      <c r="O581" s="196" t="b">
        <v>0</v>
      </c>
      <c r="P581" s="196" t="b">
        <v>0</v>
      </c>
      <c r="Q581" s="196" t="b">
        <v>0</v>
      </c>
      <c r="R581" s="196" t="b">
        <v>0</v>
      </c>
    </row>
    <row r="582" spans="1:18" ht="14" x14ac:dyDescent="0.15">
      <c r="A582" s="228">
        <v>70</v>
      </c>
      <c r="B582" s="208"/>
      <c r="C582" s="212">
        <v>287649.3125</v>
      </c>
      <c r="D582" s="212">
        <v>207151.65625</v>
      </c>
      <c r="E582" s="212">
        <v>149826.875</v>
      </c>
      <c r="F582" s="212">
        <v>111573.34375</v>
      </c>
      <c r="G582" s="212">
        <v>0</v>
      </c>
      <c r="O582" s="196" t="b">
        <v>0</v>
      </c>
      <c r="P582" s="196" t="b">
        <v>0</v>
      </c>
      <c r="Q582" s="196" t="b">
        <v>0</v>
      </c>
      <c r="R582" s="196" t="b">
        <v>0</v>
      </c>
    </row>
    <row r="583" spans="1:18" ht="14" x14ac:dyDescent="0.15">
      <c r="A583" s="228">
        <v>71</v>
      </c>
      <c r="B583" s="208"/>
      <c r="C583" s="212">
        <v>305362.0625</v>
      </c>
      <c r="D583" s="212">
        <v>219868</v>
      </c>
      <c r="E583" s="212">
        <v>159022.875</v>
      </c>
      <c r="F583" s="212">
        <v>118424.625</v>
      </c>
      <c r="G583" s="212">
        <v>0</v>
      </c>
      <c r="O583" s="196" t="b">
        <v>0</v>
      </c>
      <c r="P583" s="196" t="b">
        <v>0</v>
      </c>
      <c r="Q583" s="196" t="b">
        <v>0</v>
      </c>
      <c r="R583" s="196" t="b">
        <v>0</v>
      </c>
    </row>
    <row r="584" spans="1:18" ht="14" x14ac:dyDescent="0.15">
      <c r="A584" s="228">
        <v>72</v>
      </c>
      <c r="B584" s="208"/>
      <c r="C584" s="212">
        <v>323061.75</v>
      </c>
      <c r="D584" s="212">
        <v>232623.53125</v>
      </c>
      <c r="E584" s="212">
        <v>168225.40625</v>
      </c>
      <c r="F584" s="212">
        <v>125262.84375</v>
      </c>
      <c r="G584" s="212">
        <v>0</v>
      </c>
      <c r="O584" s="196" t="b">
        <v>0</v>
      </c>
      <c r="P584" s="196" t="b">
        <v>0</v>
      </c>
      <c r="Q584" s="196" t="b">
        <v>0</v>
      </c>
      <c r="R584" s="196" t="b">
        <v>0</v>
      </c>
    </row>
    <row r="585" spans="1:18" ht="14" x14ac:dyDescent="0.15">
      <c r="A585" s="228">
        <v>73</v>
      </c>
      <c r="B585" s="208"/>
      <c r="C585" s="212">
        <v>344059.71875</v>
      </c>
      <c r="D585" s="212">
        <v>247730.3125</v>
      </c>
      <c r="E585" s="212">
        <v>179113</v>
      </c>
      <c r="F585" s="212">
        <v>133381.1875</v>
      </c>
      <c r="G585" s="212">
        <v>0</v>
      </c>
      <c r="O585" s="196" t="b">
        <v>0</v>
      </c>
      <c r="P585" s="196" t="b">
        <v>0</v>
      </c>
      <c r="Q585" s="196" t="b">
        <v>0</v>
      </c>
      <c r="R585" s="196" t="b">
        <v>0</v>
      </c>
    </row>
    <row r="586" spans="1:18" ht="14" x14ac:dyDescent="0.15">
      <c r="A586" s="228">
        <v>74</v>
      </c>
      <c r="B586" s="208"/>
      <c r="C586" s="212">
        <v>365044.625</v>
      </c>
      <c r="D586" s="212">
        <v>262810.96875</v>
      </c>
      <c r="E586" s="212">
        <v>190020.1875</v>
      </c>
      <c r="F586" s="212">
        <v>141479.9375</v>
      </c>
      <c r="G586" s="212">
        <v>0</v>
      </c>
      <c r="O586" s="196" t="b">
        <v>0</v>
      </c>
      <c r="P586" s="196" t="b">
        <v>0</v>
      </c>
      <c r="Q586" s="196" t="b">
        <v>0</v>
      </c>
      <c r="R586" s="196" t="b">
        <v>0</v>
      </c>
    </row>
    <row r="587" spans="1:18" ht="14" x14ac:dyDescent="0.15">
      <c r="A587" s="228">
        <v>75</v>
      </c>
      <c r="B587" s="208"/>
      <c r="C587" s="212">
        <v>386042.59375</v>
      </c>
      <c r="D587" s="212">
        <v>277917.75</v>
      </c>
      <c r="E587" s="212">
        <v>200927.375</v>
      </c>
      <c r="F587" s="212">
        <v>149598.28125</v>
      </c>
      <c r="G587" s="212">
        <v>0</v>
      </c>
      <c r="O587" s="196" t="b">
        <v>0</v>
      </c>
      <c r="P587" s="196" t="b">
        <v>0</v>
      </c>
      <c r="Q587" s="196" t="b">
        <v>0</v>
      </c>
      <c r="R587" s="196" t="b">
        <v>0</v>
      </c>
    </row>
    <row r="588" spans="1:18" ht="14" x14ac:dyDescent="0.15">
      <c r="A588" s="228">
        <v>76</v>
      </c>
      <c r="B588" s="208"/>
      <c r="C588" s="212">
        <v>407034.03125</v>
      </c>
      <c r="D588" s="212">
        <v>293031.0625</v>
      </c>
      <c r="E588" s="212">
        <v>211854.15625</v>
      </c>
      <c r="F588" s="212">
        <v>157729.6875</v>
      </c>
      <c r="G588" s="212">
        <v>0</v>
      </c>
      <c r="O588" s="196" t="b">
        <v>0</v>
      </c>
      <c r="P588" s="196" t="b">
        <v>0</v>
      </c>
      <c r="Q588" s="196" t="b">
        <v>0</v>
      </c>
      <c r="R588" s="196" t="b">
        <v>0</v>
      </c>
    </row>
    <row r="589" spans="1:18" ht="14" x14ac:dyDescent="0.15">
      <c r="A589" s="228">
        <v>77</v>
      </c>
      <c r="B589" s="208"/>
      <c r="C589" s="212">
        <v>428045.0625</v>
      </c>
      <c r="D589" s="212">
        <v>308131.3125</v>
      </c>
      <c r="E589" s="212">
        <v>222748.28125</v>
      </c>
      <c r="F589" s="212">
        <v>165821.90625</v>
      </c>
      <c r="G589" s="212">
        <v>0</v>
      </c>
      <c r="O589" s="196" t="b">
        <v>0</v>
      </c>
      <c r="P589" s="196" t="b">
        <v>0</v>
      </c>
      <c r="Q589" s="196" t="b">
        <v>0</v>
      </c>
      <c r="R589" s="196" t="b">
        <v>0</v>
      </c>
    </row>
    <row r="590" spans="1:18" ht="14" x14ac:dyDescent="0.15">
      <c r="A590" s="228">
        <v>78</v>
      </c>
      <c r="B590" s="208"/>
      <c r="C590" s="212">
        <v>449474.09375</v>
      </c>
      <c r="D590" s="212">
        <v>323551.59375</v>
      </c>
      <c r="E590" s="212">
        <v>233916.71875</v>
      </c>
      <c r="F590" s="212">
        <v>174123.125</v>
      </c>
      <c r="G590" s="212">
        <v>0</v>
      </c>
      <c r="O590" s="196" t="b">
        <v>0</v>
      </c>
      <c r="P590" s="196" t="b">
        <v>0</v>
      </c>
      <c r="Q590" s="196" t="b">
        <v>0</v>
      </c>
      <c r="R590" s="196" t="b">
        <v>0</v>
      </c>
    </row>
    <row r="591" spans="1:18" ht="14" x14ac:dyDescent="0.15">
      <c r="A591" s="228">
        <v>79</v>
      </c>
      <c r="B591" s="208"/>
      <c r="C591" s="212">
        <v>470994.5625</v>
      </c>
      <c r="D591" s="212">
        <v>339030.65625</v>
      </c>
      <c r="E591" s="212">
        <v>245091.6875</v>
      </c>
      <c r="F591" s="212">
        <v>182443.9375</v>
      </c>
      <c r="G591" s="212">
        <v>0</v>
      </c>
      <c r="O591" s="196" t="b">
        <v>0</v>
      </c>
      <c r="P591" s="196" t="b">
        <v>0</v>
      </c>
      <c r="Q591" s="196" t="b">
        <v>0</v>
      </c>
      <c r="R591" s="196" t="b">
        <v>0</v>
      </c>
    </row>
    <row r="592" spans="1:18" ht="14" x14ac:dyDescent="0.15">
      <c r="A592" s="228">
        <v>80</v>
      </c>
      <c r="B592" s="208"/>
      <c r="C592" s="212">
        <v>492580.34375</v>
      </c>
      <c r="D592" s="212">
        <v>354568.5</v>
      </c>
      <c r="E592" s="212">
        <v>256305.84375</v>
      </c>
      <c r="F592" s="212">
        <v>190784.34375</v>
      </c>
      <c r="G592" s="212">
        <v>0</v>
      </c>
      <c r="O592" s="196" t="b">
        <v>0</v>
      </c>
      <c r="P592" s="196" t="b">
        <v>0</v>
      </c>
      <c r="Q592" s="196" t="b">
        <v>0</v>
      </c>
      <c r="R592" s="196" t="b">
        <v>0</v>
      </c>
    </row>
    <row r="593" spans="1:18" ht="14" x14ac:dyDescent="0.15">
      <c r="A593" s="228">
        <v>81</v>
      </c>
      <c r="B593" s="208"/>
      <c r="C593" s="212">
        <v>513963.65625</v>
      </c>
      <c r="D593" s="212">
        <v>369956.125</v>
      </c>
      <c r="E593" s="212">
        <v>267408.96875</v>
      </c>
      <c r="F593" s="212">
        <v>199046.375</v>
      </c>
      <c r="G593" s="212">
        <v>0</v>
      </c>
      <c r="O593" s="196" t="b">
        <v>0</v>
      </c>
      <c r="P593" s="196" t="b">
        <v>0</v>
      </c>
      <c r="Q593" s="196" t="b">
        <v>0</v>
      </c>
      <c r="R593" s="196" t="b">
        <v>0</v>
      </c>
    </row>
    <row r="594" spans="1:18" ht="14" x14ac:dyDescent="0.15">
      <c r="A594" s="228">
        <v>82</v>
      </c>
      <c r="B594" s="208"/>
      <c r="C594" s="212">
        <v>535529.84375</v>
      </c>
      <c r="D594" s="212">
        <v>385480.90625</v>
      </c>
      <c r="E594" s="212">
        <v>278610.0625</v>
      </c>
      <c r="F594" s="212">
        <v>207380.25</v>
      </c>
      <c r="G594" s="212">
        <v>0</v>
      </c>
      <c r="O594" s="196" t="b">
        <v>0</v>
      </c>
      <c r="P594" s="196" t="b">
        <v>0</v>
      </c>
      <c r="Q594" s="196" t="b">
        <v>0</v>
      </c>
      <c r="R594" s="196" t="b">
        <v>0</v>
      </c>
    </row>
    <row r="595" spans="1:18" ht="14" x14ac:dyDescent="0.15">
      <c r="A595" s="228">
        <v>83</v>
      </c>
      <c r="B595" s="208"/>
      <c r="C595" s="212">
        <v>557063.375</v>
      </c>
      <c r="D595" s="212">
        <v>400959.96875</v>
      </c>
      <c r="E595" s="212">
        <v>289804.625</v>
      </c>
      <c r="F595" s="212">
        <v>215714.125</v>
      </c>
      <c r="G595" s="212">
        <v>0</v>
      </c>
      <c r="O595" s="196" t="b">
        <v>0</v>
      </c>
      <c r="P595" s="196" t="b">
        <v>0</v>
      </c>
      <c r="Q595" s="196" t="b">
        <v>0</v>
      </c>
      <c r="R595" s="196" t="b">
        <v>0</v>
      </c>
    </row>
    <row r="596" spans="1:18" ht="14" x14ac:dyDescent="0.15">
      <c r="A596" s="228">
        <v>84</v>
      </c>
      <c r="B596" s="208" t="s">
        <v>24</v>
      </c>
      <c r="C596" s="212">
        <v>578453.21875</v>
      </c>
      <c r="D596" s="212">
        <v>416360.65625</v>
      </c>
      <c r="E596" s="212">
        <v>300927.34375</v>
      </c>
      <c r="F596" s="212">
        <v>223982.6875</v>
      </c>
      <c r="G596" s="212">
        <v>0</v>
      </c>
      <c r="O596" s="196" t="b">
        <v>0</v>
      </c>
      <c r="P596" s="196" t="b">
        <v>0</v>
      </c>
      <c r="Q596" s="196" t="b">
        <v>0</v>
      </c>
      <c r="R596" s="196" t="b">
        <v>0</v>
      </c>
    </row>
    <row r="597" spans="1:18" ht="14" x14ac:dyDescent="0.15">
      <c r="A597" s="228">
        <v>1</v>
      </c>
      <c r="B597" s="208" t="s">
        <v>25</v>
      </c>
      <c r="C597" s="212">
        <v>17503.75</v>
      </c>
      <c r="D597" s="212">
        <v>12585.71875</v>
      </c>
      <c r="E597" s="212">
        <v>9104.5625</v>
      </c>
      <c r="F597" s="212">
        <v>6772.90625</v>
      </c>
      <c r="G597" s="212">
        <v>0</v>
      </c>
      <c r="O597" s="196" t="b">
        <v>1</v>
      </c>
      <c r="P597" s="196" t="b">
        <v>1</v>
      </c>
      <c r="Q597" s="196" t="b">
        <v>1</v>
      </c>
      <c r="R597" s="196" t="b">
        <v>1</v>
      </c>
    </row>
    <row r="598" spans="1:18" ht="14" x14ac:dyDescent="0.15">
      <c r="A598" s="228">
        <v>2</v>
      </c>
      <c r="B598" s="208" t="s">
        <v>26</v>
      </c>
      <c r="C598" s="212">
        <v>27614.125</v>
      </c>
      <c r="D598" s="212">
        <v>19848.46875</v>
      </c>
      <c r="E598" s="212">
        <v>14355.6875</v>
      </c>
      <c r="F598" s="212">
        <v>10672.0625</v>
      </c>
      <c r="G598" s="212">
        <v>0</v>
      </c>
      <c r="O598" s="196" t="b">
        <v>1</v>
      </c>
      <c r="P598" s="196" t="b">
        <v>1</v>
      </c>
      <c r="Q598" s="196" t="b">
        <v>1</v>
      </c>
      <c r="R598" s="196" t="b">
        <v>1</v>
      </c>
    </row>
    <row r="599" spans="1:18" ht="14" x14ac:dyDescent="0.15">
      <c r="A599" s="228">
        <v>3</v>
      </c>
      <c r="B599" s="208" t="s">
        <v>27</v>
      </c>
      <c r="C599" s="212">
        <v>40239.03125</v>
      </c>
      <c r="D599" s="212">
        <v>28959.5625</v>
      </c>
      <c r="E599" s="212">
        <v>20913.0625</v>
      </c>
      <c r="F599" s="212">
        <v>15563.96875</v>
      </c>
      <c r="G599" s="212">
        <v>0</v>
      </c>
      <c r="O599" s="196" t="b">
        <v>1</v>
      </c>
      <c r="P599" s="196" t="b">
        <v>1</v>
      </c>
      <c r="Q599" s="196" t="b">
        <v>1</v>
      </c>
      <c r="R599" s="196" t="b">
        <v>1</v>
      </c>
    </row>
    <row r="600" spans="1:18" x14ac:dyDescent="0.15">
      <c r="A600" s="229"/>
      <c r="B600" s="229"/>
      <c r="C600" s="229"/>
      <c r="D600" s="229"/>
      <c r="E600" s="229"/>
      <c r="F600" s="229"/>
      <c r="G600" s="229"/>
    </row>
    <row r="601" spans="1:18" ht="18" x14ac:dyDescent="0.2">
      <c r="A601" s="269" t="s">
        <v>31</v>
      </c>
      <c r="B601" s="269"/>
      <c r="C601" s="269"/>
      <c r="D601" s="269"/>
      <c r="E601" s="269"/>
      <c r="F601" s="269"/>
      <c r="G601" s="269"/>
    </row>
    <row r="602" spans="1:18" ht="18" x14ac:dyDescent="0.2">
      <c r="A602" s="269" t="s">
        <v>33</v>
      </c>
      <c r="B602" s="269"/>
      <c r="C602" s="269"/>
      <c r="D602" s="269"/>
      <c r="E602" s="269"/>
      <c r="F602" s="269"/>
      <c r="G602" s="269"/>
    </row>
    <row r="603" spans="1:18" x14ac:dyDescent="0.15">
      <c r="A603" s="270" t="s">
        <v>17</v>
      </c>
      <c r="B603" s="270"/>
      <c r="C603" s="270"/>
      <c r="D603" s="270"/>
      <c r="E603" s="270"/>
      <c r="F603" s="270"/>
      <c r="G603" s="270"/>
    </row>
    <row r="604" spans="1:18" x14ac:dyDescent="0.15">
      <c r="A604" s="228" t="s">
        <v>0</v>
      </c>
      <c r="B604" s="206" t="s">
        <v>0</v>
      </c>
      <c r="C604" s="207">
        <v>3500</v>
      </c>
      <c r="D604" s="207">
        <v>5000</v>
      </c>
      <c r="E604" s="240"/>
      <c r="F604" s="240"/>
      <c r="G604" s="240"/>
    </row>
    <row r="605" spans="1:18" ht="14" x14ac:dyDescent="0.15">
      <c r="A605" s="228">
        <v>18</v>
      </c>
      <c r="B605" s="208"/>
      <c r="C605" s="212">
        <v>18163.40625</v>
      </c>
      <c r="D605" s="212">
        <v>15250.46875</v>
      </c>
      <c r="E605" s="212">
        <v>13545.8125</v>
      </c>
      <c r="F605" s="212">
        <v>0</v>
      </c>
      <c r="G605" s="212">
        <v>0</v>
      </c>
    </row>
    <row r="606" spans="1:18" ht="14" x14ac:dyDescent="0.15">
      <c r="A606" s="228">
        <v>19</v>
      </c>
      <c r="B606" s="208"/>
      <c r="C606" s="212">
        <v>18940.625</v>
      </c>
      <c r="D606" s="212">
        <v>15884</v>
      </c>
      <c r="E606" s="212">
        <v>14114.03125</v>
      </c>
      <c r="F606" s="212">
        <v>0</v>
      </c>
      <c r="G606" s="212">
        <v>0</v>
      </c>
    </row>
    <row r="607" spans="1:18" ht="14" x14ac:dyDescent="0.15">
      <c r="A607" s="228">
        <v>20</v>
      </c>
      <c r="B607" s="208"/>
      <c r="C607" s="212">
        <v>19789.6875</v>
      </c>
      <c r="D607" s="212">
        <v>16608.96875</v>
      </c>
      <c r="E607" s="212">
        <v>14721.4375</v>
      </c>
      <c r="F607" s="212">
        <v>0</v>
      </c>
      <c r="G607" s="212">
        <v>0</v>
      </c>
    </row>
    <row r="608" spans="1:18" ht="14" x14ac:dyDescent="0.15">
      <c r="A608" s="228">
        <v>21</v>
      </c>
      <c r="B608" s="208"/>
      <c r="C608" s="212">
        <v>20632.21875</v>
      </c>
      <c r="D608" s="212">
        <v>17307.8125</v>
      </c>
      <c r="E608" s="212">
        <v>15348.4375</v>
      </c>
      <c r="F608" s="212">
        <v>0</v>
      </c>
      <c r="G608" s="212">
        <v>0</v>
      </c>
    </row>
    <row r="609" spans="1:7" ht="14" x14ac:dyDescent="0.15">
      <c r="A609" s="228">
        <v>22</v>
      </c>
      <c r="B609" s="208"/>
      <c r="C609" s="212">
        <v>21435.5625</v>
      </c>
      <c r="D609" s="212">
        <v>17980.53125</v>
      </c>
      <c r="E609" s="212">
        <v>15942.78125</v>
      </c>
      <c r="F609" s="212">
        <v>0</v>
      </c>
      <c r="G609" s="212">
        <v>0</v>
      </c>
    </row>
    <row r="610" spans="1:7" ht="14" x14ac:dyDescent="0.15">
      <c r="A610" s="228">
        <v>23</v>
      </c>
      <c r="B610" s="208"/>
      <c r="C610" s="212">
        <v>22343.40625</v>
      </c>
      <c r="D610" s="212">
        <v>18738.15625</v>
      </c>
      <c r="E610" s="212">
        <v>16589.375</v>
      </c>
      <c r="F610" s="212">
        <v>0</v>
      </c>
      <c r="G610" s="212">
        <v>0</v>
      </c>
    </row>
    <row r="611" spans="1:7" ht="14" x14ac:dyDescent="0.15">
      <c r="A611" s="228">
        <v>24</v>
      </c>
      <c r="B611" s="208"/>
      <c r="C611" s="212">
        <v>23185.9375</v>
      </c>
      <c r="D611" s="212">
        <v>19450.0625</v>
      </c>
      <c r="E611" s="212">
        <v>17222.90625</v>
      </c>
      <c r="F611" s="212">
        <v>0</v>
      </c>
      <c r="G611" s="212">
        <v>0</v>
      </c>
    </row>
    <row r="612" spans="1:7" ht="14" x14ac:dyDescent="0.15">
      <c r="A612" s="228">
        <v>25</v>
      </c>
      <c r="B612" s="208"/>
      <c r="C612" s="212">
        <v>23780.28125</v>
      </c>
      <c r="D612" s="212">
        <v>19939.90625</v>
      </c>
      <c r="E612" s="212">
        <v>17667.03125</v>
      </c>
      <c r="F612" s="212">
        <v>0</v>
      </c>
      <c r="G612" s="212">
        <v>0</v>
      </c>
    </row>
    <row r="613" spans="1:7" ht="14" x14ac:dyDescent="0.15">
      <c r="A613" s="228">
        <v>26</v>
      </c>
      <c r="B613" s="208"/>
      <c r="C613" s="212">
        <v>24688.125</v>
      </c>
      <c r="D613" s="212">
        <v>20671.40625</v>
      </c>
      <c r="E613" s="212">
        <v>18300.5625</v>
      </c>
      <c r="F613" s="212">
        <v>0</v>
      </c>
      <c r="G613" s="212">
        <v>0</v>
      </c>
    </row>
    <row r="614" spans="1:7" ht="14" x14ac:dyDescent="0.15">
      <c r="A614" s="228">
        <v>27</v>
      </c>
      <c r="B614" s="208"/>
      <c r="C614" s="212">
        <v>25563.3125</v>
      </c>
      <c r="D614" s="212">
        <v>21415.96875</v>
      </c>
      <c r="E614" s="212">
        <v>18966.75</v>
      </c>
      <c r="F614" s="212">
        <v>0</v>
      </c>
      <c r="G614" s="212">
        <v>0</v>
      </c>
    </row>
    <row r="615" spans="1:7" ht="14" x14ac:dyDescent="0.15">
      <c r="A615" s="228">
        <v>28</v>
      </c>
      <c r="B615" s="208"/>
      <c r="C615" s="212">
        <v>26471.15625</v>
      </c>
      <c r="D615" s="212">
        <v>22180.125</v>
      </c>
      <c r="E615" s="212">
        <v>19606.8125</v>
      </c>
      <c r="F615" s="212">
        <v>0</v>
      </c>
      <c r="G615" s="212">
        <v>0</v>
      </c>
    </row>
    <row r="616" spans="1:7" ht="14" x14ac:dyDescent="0.15">
      <c r="A616" s="228">
        <v>29</v>
      </c>
      <c r="B616" s="208"/>
      <c r="C616" s="212">
        <v>27588</v>
      </c>
      <c r="D616" s="212">
        <v>23101.03125</v>
      </c>
      <c r="E616" s="212">
        <v>20462.40625</v>
      </c>
      <c r="F616" s="212">
        <v>0</v>
      </c>
      <c r="G616" s="212">
        <v>0</v>
      </c>
    </row>
    <row r="617" spans="1:7" ht="14" x14ac:dyDescent="0.15">
      <c r="A617" s="228">
        <v>30</v>
      </c>
      <c r="B617" s="208"/>
      <c r="C617" s="212">
        <v>28783.21875</v>
      </c>
      <c r="D617" s="212">
        <v>24106.84375</v>
      </c>
      <c r="E617" s="212">
        <v>21350.65625</v>
      </c>
      <c r="F617" s="212">
        <v>0</v>
      </c>
      <c r="G617" s="212">
        <v>0</v>
      </c>
    </row>
    <row r="618" spans="1:7" ht="14" x14ac:dyDescent="0.15">
      <c r="A618" s="228">
        <v>31</v>
      </c>
      <c r="B618" s="208"/>
      <c r="C618" s="212">
        <v>29984.96875</v>
      </c>
      <c r="D618" s="212">
        <v>25099.59375</v>
      </c>
      <c r="E618" s="212">
        <v>22212.78125</v>
      </c>
      <c r="F618" s="212">
        <v>0</v>
      </c>
      <c r="G618" s="212">
        <v>0</v>
      </c>
    </row>
    <row r="619" spans="1:7" ht="14" x14ac:dyDescent="0.15">
      <c r="A619" s="228">
        <v>32</v>
      </c>
      <c r="B619" s="208"/>
      <c r="C619" s="212">
        <v>31173.65625</v>
      </c>
      <c r="D619" s="212">
        <v>26098.875</v>
      </c>
      <c r="E619" s="212">
        <v>23101.03125</v>
      </c>
      <c r="F619" s="212">
        <v>0</v>
      </c>
      <c r="G619" s="212">
        <v>0</v>
      </c>
    </row>
    <row r="620" spans="1:7" ht="14" x14ac:dyDescent="0.15">
      <c r="A620" s="228">
        <v>33</v>
      </c>
      <c r="B620" s="208"/>
      <c r="C620" s="212">
        <v>32003.125</v>
      </c>
      <c r="D620" s="212">
        <v>26791.1875</v>
      </c>
      <c r="E620" s="212">
        <v>23708.4375</v>
      </c>
      <c r="F620" s="212">
        <v>0</v>
      </c>
      <c r="G620" s="212">
        <v>0</v>
      </c>
    </row>
    <row r="621" spans="1:7" ht="14" x14ac:dyDescent="0.15">
      <c r="A621" s="228">
        <v>34</v>
      </c>
      <c r="B621" s="208"/>
      <c r="C621" s="212">
        <v>32884.84375</v>
      </c>
      <c r="D621" s="212">
        <v>27529.21875</v>
      </c>
      <c r="E621" s="212">
        <v>24315.84375</v>
      </c>
      <c r="F621" s="212">
        <v>0</v>
      </c>
      <c r="G621" s="212">
        <v>0</v>
      </c>
    </row>
    <row r="622" spans="1:7" ht="14" x14ac:dyDescent="0.15">
      <c r="A622" s="228">
        <v>35</v>
      </c>
      <c r="B622" s="208"/>
      <c r="C622" s="212">
        <v>33707.78125</v>
      </c>
      <c r="D622" s="212">
        <v>28208.46875</v>
      </c>
      <c r="E622" s="212">
        <v>24955.90625</v>
      </c>
      <c r="F622" s="212">
        <v>0</v>
      </c>
      <c r="G622" s="212">
        <v>0</v>
      </c>
    </row>
    <row r="623" spans="1:7" ht="14" x14ac:dyDescent="0.15">
      <c r="A623" s="228">
        <v>36</v>
      </c>
      <c r="B623" s="208"/>
      <c r="C623" s="212">
        <v>34563.375</v>
      </c>
      <c r="D623" s="212">
        <v>28933.4375</v>
      </c>
      <c r="E623" s="212">
        <v>25563.3125</v>
      </c>
      <c r="F623" s="212">
        <v>0</v>
      </c>
      <c r="G623" s="212">
        <v>0</v>
      </c>
    </row>
    <row r="624" spans="1:7" ht="14" x14ac:dyDescent="0.15">
      <c r="A624" s="228">
        <v>37</v>
      </c>
      <c r="B624" s="208"/>
      <c r="C624" s="212">
        <v>35418.96875</v>
      </c>
      <c r="D624" s="212">
        <v>29632.28125</v>
      </c>
      <c r="E624" s="212">
        <v>26209.90625</v>
      </c>
      <c r="F624" s="212">
        <v>0</v>
      </c>
      <c r="G624" s="212">
        <v>0</v>
      </c>
    </row>
    <row r="625" spans="1:7" ht="14" x14ac:dyDescent="0.15">
      <c r="A625" s="228">
        <v>38</v>
      </c>
      <c r="B625" s="208"/>
      <c r="C625" s="212">
        <v>36235.375</v>
      </c>
      <c r="D625" s="212">
        <v>30311.53125</v>
      </c>
      <c r="E625" s="212">
        <v>26791.1875</v>
      </c>
      <c r="F625" s="212">
        <v>0</v>
      </c>
      <c r="G625" s="212">
        <v>0</v>
      </c>
    </row>
    <row r="626" spans="1:7" ht="14" x14ac:dyDescent="0.15">
      <c r="A626" s="228">
        <v>39</v>
      </c>
      <c r="B626" s="208"/>
      <c r="C626" s="212">
        <v>37358.75</v>
      </c>
      <c r="D626" s="212">
        <v>31245.5</v>
      </c>
      <c r="E626" s="212">
        <v>27627.1875</v>
      </c>
      <c r="F626" s="212">
        <v>0</v>
      </c>
      <c r="G626" s="212">
        <v>0</v>
      </c>
    </row>
    <row r="627" spans="1:7" ht="14" x14ac:dyDescent="0.15">
      <c r="A627" s="228">
        <v>40</v>
      </c>
      <c r="B627" s="208"/>
      <c r="C627" s="212">
        <v>38377.625</v>
      </c>
      <c r="D627" s="212">
        <v>32094.5625</v>
      </c>
      <c r="E627" s="212">
        <v>28378.28125</v>
      </c>
      <c r="F627" s="212">
        <v>0</v>
      </c>
      <c r="G627" s="212">
        <v>0</v>
      </c>
    </row>
    <row r="628" spans="1:7" ht="14" x14ac:dyDescent="0.15">
      <c r="A628" s="228">
        <v>41</v>
      </c>
      <c r="B628" s="208"/>
      <c r="C628" s="212">
        <v>39383.4375</v>
      </c>
      <c r="D628" s="212">
        <v>32930.5625</v>
      </c>
      <c r="E628" s="212">
        <v>29116.3125</v>
      </c>
      <c r="F628" s="212">
        <v>0</v>
      </c>
      <c r="G628" s="212">
        <v>0</v>
      </c>
    </row>
    <row r="629" spans="1:7" ht="14" x14ac:dyDescent="0.15">
      <c r="A629" s="228">
        <v>42</v>
      </c>
      <c r="B629" s="208"/>
      <c r="C629" s="212">
        <v>40402.3125</v>
      </c>
      <c r="D629" s="212">
        <v>33792.6875</v>
      </c>
      <c r="E629" s="212">
        <v>29893.53125</v>
      </c>
      <c r="F629" s="212">
        <v>0</v>
      </c>
      <c r="G629" s="212">
        <v>0</v>
      </c>
    </row>
    <row r="630" spans="1:7" ht="14" x14ac:dyDescent="0.15">
      <c r="A630" s="228">
        <v>43</v>
      </c>
      <c r="B630" s="208"/>
      <c r="C630" s="212">
        <v>41564.875</v>
      </c>
      <c r="D630" s="212">
        <v>34759.3125</v>
      </c>
      <c r="E630" s="212">
        <v>30716.46875</v>
      </c>
      <c r="F630" s="212">
        <v>0</v>
      </c>
      <c r="G630" s="212">
        <v>0</v>
      </c>
    </row>
    <row r="631" spans="1:7" ht="14" x14ac:dyDescent="0.15">
      <c r="A631" s="228">
        <v>44</v>
      </c>
      <c r="B631" s="208"/>
      <c r="C631" s="212">
        <v>42766.625</v>
      </c>
      <c r="D631" s="212">
        <v>35771.65625</v>
      </c>
      <c r="E631" s="212">
        <v>31604.71875</v>
      </c>
      <c r="F631" s="212">
        <v>0</v>
      </c>
      <c r="G631" s="212">
        <v>0</v>
      </c>
    </row>
    <row r="632" spans="1:7" ht="14" x14ac:dyDescent="0.15">
      <c r="A632" s="228">
        <v>45</v>
      </c>
      <c r="B632" s="208"/>
      <c r="C632" s="212">
        <v>43948.78125</v>
      </c>
      <c r="D632" s="212">
        <v>36731.75</v>
      </c>
      <c r="E632" s="212">
        <v>32466.84375</v>
      </c>
      <c r="F632" s="212">
        <v>0</v>
      </c>
      <c r="G632" s="212">
        <v>0</v>
      </c>
    </row>
    <row r="633" spans="1:7" ht="14" x14ac:dyDescent="0.15">
      <c r="A633" s="228">
        <v>46</v>
      </c>
      <c r="B633" s="208"/>
      <c r="C633" s="212">
        <v>45189.71875</v>
      </c>
      <c r="D633" s="212">
        <v>37770.21875</v>
      </c>
      <c r="E633" s="212">
        <v>33368.15625</v>
      </c>
      <c r="F633" s="212">
        <v>0</v>
      </c>
      <c r="G633" s="212">
        <v>0</v>
      </c>
    </row>
    <row r="634" spans="1:7" ht="14" x14ac:dyDescent="0.15">
      <c r="A634" s="228">
        <v>47</v>
      </c>
      <c r="B634" s="208"/>
      <c r="C634" s="212">
        <v>46371.875</v>
      </c>
      <c r="D634" s="212">
        <v>38776.03125</v>
      </c>
      <c r="E634" s="212">
        <v>34269.46875</v>
      </c>
      <c r="F634" s="212">
        <v>0</v>
      </c>
      <c r="G634" s="212">
        <v>0</v>
      </c>
    </row>
    <row r="635" spans="1:7" ht="14" x14ac:dyDescent="0.15">
      <c r="A635" s="228">
        <v>48</v>
      </c>
      <c r="B635" s="208"/>
      <c r="C635" s="212">
        <v>48638.21875</v>
      </c>
      <c r="D635" s="212">
        <v>40650.5</v>
      </c>
      <c r="E635" s="212">
        <v>35902.28125</v>
      </c>
      <c r="F635" s="212">
        <v>0</v>
      </c>
      <c r="G635" s="212">
        <v>0</v>
      </c>
    </row>
    <row r="636" spans="1:7" ht="14" x14ac:dyDescent="0.15">
      <c r="A636" s="228">
        <v>49</v>
      </c>
      <c r="B636" s="208"/>
      <c r="C636" s="212">
        <v>50218.78125</v>
      </c>
      <c r="D636" s="212">
        <v>41963.28125</v>
      </c>
      <c r="E636" s="212">
        <v>37071.375</v>
      </c>
      <c r="F636" s="212">
        <v>0</v>
      </c>
      <c r="G636" s="212">
        <v>0</v>
      </c>
    </row>
    <row r="637" spans="1:7" ht="14" x14ac:dyDescent="0.15">
      <c r="A637" s="228">
        <v>50</v>
      </c>
      <c r="B637" s="208"/>
      <c r="C637" s="212">
        <v>51564.21875</v>
      </c>
      <c r="D637" s="212">
        <v>43093.1875</v>
      </c>
      <c r="E637" s="212">
        <v>38070.65625</v>
      </c>
      <c r="F637" s="212">
        <v>0</v>
      </c>
      <c r="G637" s="212">
        <v>0</v>
      </c>
    </row>
    <row r="638" spans="1:7" ht="14" x14ac:dyDescent="0.15">
      <c r="A638" s="228">
        <v>51</v>
      </c>
      <c r="B638" s="208"/>
      <c r="C638" s="212">
        <v>52877</v>
      </c>
      <c r="D638" s="212">
        <v>44177.375</v>
      </c>
      <c r="E638" s="212">
        <v>39043.8125</v>
      </c>
      <c r="F638" s="212">
        <v>0</v>
      </c>
      <c r="G638" s="212">
        <v>0</v>
      </c>
    </row>
    <row r="639" spans="1:7" ht="14" x14ac:dyDescent="0.15">
      <c r="A639" s="228">
        <v>52</v>
      </c>
      <c r="B639" s="208"/>
      <c r="C639" s="212">
        <v>54712.28125</v>
      </c>
      <c r="D639" s="212">
        <v>45699.15625</v>
      </c>
      <c r="E639" s="212">
        <v>40382.71875</v>
      </c>
      <c r="F639" s="212">
        <v>0</v>
      </c>
      <c r="G639" s="212">
        <v>0</v>
      </c>
    </row>
    <row r="640" spans="1:7" ht="14" x14ac:dyDescent="0.15">
      <c r="A640" s="228">
        <v>53</v>
      </c>
      <c r="B640" s="208"/>
      <c r="C640" s="212">
        <v>57795.03125</v>
      </c>
      <c r="D640" s="212">
        <v>48279</v>
      </c>
      <c r="E640" s="212">
        <v>42636</v>
      </c>
      <c r="F640" s="212">
        <v>0</v>
      </c>
      <c r="G640" s="212">
        <v>0</v>
      </c>
    </row>
    <row r="641" spans="1:7" ht="14" x14ac:dyDescent="0.15">
      <c r="A641" s="228">
        <v>54</v>
      </c>
      <c r="B641" s="208"/>
      <c r="C641" s="212">
        <v>61432.9375</v>
      </c>
      <c r="D641" s="212">
        <v>51309.5</v>
      </c>
      <c r="E641" s="212">
        <v>45313.8125</v>
      </c>
      <c r="F641" s="212">
        <v>0</v>
      </c>
      <c r="G641" s="212">
        <v>0</v>
      </c>
    </row>
    <row r="642" spans="1:7" ht="14" x14ac:dyDescent="0.15">
      <c r="A642" s="228">
        <v>55</v>
      </c>
      <c r="B642" s="208"/>
      <c r="C642" s="212">
        <v>64646.3125</v>
      </c>
      <c r="D642" s="212">
        <v>53993.84375</v>
      </c>
      <c r="E642" s="212">
        <v>47652</v>
      </c>
      <c r="F642" s="212">
        <v>0</v>
      </c>
      <c r="G642" s="212">
        <v>0</v>
      </c>
    </row>
    <row r="643" spans="1:7" ht="14" x14ac:dyDescent="0.15">
      <c r="A643" s="228">
        <v>56</v>
      </c>
      <c r="B643" s="208"/>
      <c r="C643" s="212">
        <v>67193.5</v>
      </c>
      <c r="D643" s="212">
        <v>56103.4375</v>
      </c>
      <c r="E643" s="212">
        <v>49552.59375</v>
      </c>
      <c r="F643" s="212">
        <v>0</v>
      </c>
      <c r="G643" s="212">
        <v>0</v>
      </c>
    </row>
    <row r="644" spans="1:7" ht="14" x14ac:dyDescent="0.15">
      <c r="A644" s="228">
        <v>57</v>
      </c>
      <c r="B644" s="208"/>
      <c r="C644" s="212">
        <v>70433</v>
      </c>
      <c r="D644" s="212">
        <v>58813.90625</v>
      </c>
      <c r="E644" s="212">
        <v>51929.96875</v>
      </c>
      <c r="F644" s="212">
        <v>0</v>
      </c>
      <c r="G644" s="212">
        <v>0</v>
      </c>
    </row>
    <row r="645" spans="1:7" ht="14" x14ac:dyDescent="0.15">
      <c r="A645" s="228">
        <v>58</v>
      </c>
      <c r="B645" s="208"/>
      <c r="C645" s="212">
        <v>75566.5625</v>
      </c>
      <c r="D645" s="212">
        <v>63078.8125</v>
      </c>
      <c r="E645" s="212">
        <v>55698.5</v>
      </c>
      <c r="F645" s="212">
        <v>0</v>
      </c>
      <c r="G645" s="212">
        <v>0</v>
      </c>
    </row>
    <row r="646" spans="1:7" ht="14" x14ac:dyDescent="0.15">
      <c r="A646" s="228">
        <v>59</v>
      </c>
      <c r="B646" s="208"/>
      <c r="C646" s="212">
        <v>80830.75</v>
      </c>
      <c r="D646" s="212">
        <v>67467.8125</v>
      </c>
      <c r="E646" s="212">
        <v>59545.40625</v>
      </c>
      <c r="F646" s="212">
        <v>0</v>
      </c>
      <c r="G646" s="212">
        <v>0</v>
      </c>
    </row>
    <row r="647" spans="1:7" ht="14" x14ac:dyDescent="0.15">
      <c r="A647" s="228">
        <v>60</v>
      </c>
      <c r="B647" s="208"/>
      <c r="C647" s="212">
        <v>86617.4375</v>
      </c>
      <c r="D647" s="212">
        <v>72287.875</v>
      </c>
      <c r="E647" s="212">
        <v>63803.78125</v>
      </c>
      <c r="F647" s="212">
        <v>0</v>
      </c>
      <c r="G647" s="212">
        <v>0</v>
      </c>
    </row>
    <row r="648" spans="1:7" ht="14" x14ac:dyDescent="0.15">
      <c r="A648" s="228">
        <v>61</v>
      </c>
      <c r="B648" s="208"/>
      <c r="C648" s="212">
        <v>92515.15625</v>
      </c>
      <c r="D648" s="212">
        <v>77212.4375</v>
      </c>
      <c r="E648" s="212">
        <v>68140.53125</v>
      </c>
      <c r="F648" s="212">
        <v>0</v>
      </c>
      <c r="G648" s="212">
        <v>0</v>
      </c>
    </row>
    <row r="649" spans="1:7" ht="14" x14ac:dyDescent="0.15">
      <c r="A649" s="228">
        <v>62</v>
      </c>
      <c r="B649" s="208"/>
      <c r="C649" s="212">
        <v>98595.75</v>
      </c>
      <c r="D649" s="212">
        <v>82280.6875</v>
      </c>
      <c r="E649" s="212">
        <v>72594.84375</v>
      </c>
      <c r="F649" s="212">
        <v>0</v>
      </c>
      <c r="G649" s="212">
        <v>0</v>
      </c>
    </row>
    <row r="650" spans="1:7" ht="14" x14ac:dyDescent="0.15">
      <c r="A650" s="228">
        <v>63</v>
      </c>
      <c r="B650" s="208"/>
      <c r="C650" s="212">
        <v>107393.34375</v>
      </c>
      <c r="D650" s="212">
        <v>89602.21875</v>
      </c>
      <c r="E650" s="212">
        <v>79073.84375</v>
      </c>
      <c r="F650" s="212">
        <v>0</v>
      </c>
      <c r="G650" s="212">
        <v>0</v>
      </c>
    </row>
    <row r="651" spans="1:7" ht="14" x14ac:dyDescent="0.15">
      <c r="A651" s="228">
        <v>64</v>
      </c>
      <c r="B651" s="208"/>
      <c r="C651" s="212">
        <v>117497.1875</v>
      </c>
      <c r="D651" s="212">
        <v>98034.0625</v>
      </c>
      <c r="E651" s="212">
        <v>86486.8125</v>
      </c>
      <c r="F651" s="212">
        <v>0</v>
      </c>
      <c r="G651" s="212">
        <v>0</v>
      </c>
    </row>
    <row r="652" spans="1:7" ht="14" x14ac:dyDescent="0.15">
      <c r="A652" s="228">
        <v>65</v>
      </c>
      <c r="B652" s="208"/>
      <c r="C652" s="212">
        <v>125713.5</v>
      </c>
      <c r="D652" s="212">
        <v>104891.875</v>
      </c>
      <c r="E652" s="212">
        <v>92528.21875</v>
      </c>
      <c r="F652" s="212">
        <v>0</v>
      </c>
      <c r="G652" s="212">
        <v>0</v>
      </c>
    </row>
    <row r="653" spans="1:7" ht="14" x14ac:dyDescent="0.15">
      <c r="A653" s="228">
        <v>66</v>
      </c>
      <c r="B653" s="208"/>
      <c r="C653" s="212">
        <v>133982.0625</v>
      </c>
      <c r="D653" s="212">
        <v>111775.8125</v>
      </c>
      <c r="E653" s="212">
        <v>98595.75</v>
      </c>
      <c r="F653" s="212">
        <v>0</v>
      </c>
      <c r="G653" s="212">
        <v>0</v>
      </c>
    </row>
    <row r="654" spans="1:7" ht="14" x14ac:dyDescent="0.15">
      <c r="A654" s="228">
        <v>67</v>
      </c>
      <c r="B654" s="208"/>
      <c r="C654" s="212">
        <v>142400.84375</v>
      </c>
      <c r="D654" s="212">
        <v>118783.84375</v>
      </c>
      <c r="E654" s="212">
        <v>104780.84375</v>
      </c>
      <c r="F654" s="212">
        <v>0</v>
      </c>
      <c r="G654" s="212">
        <v>0</v>
      </c>
    </row>
    <row r="655" spans="1:7" ht="14" x14ac:dyDescent="0.15">
      <c r="A655" s="228">
        <v>68</v>
      </c>
      <c r="B655" s="208"/>
      <c r="C655" s="212">
        <v>153771.75</v>
      </c>
      <c r="D655" s="212">
        <v>128254.15625</v>
      </c>
      <c r="E655" s="212">
        <v>113127.78125</v>
      </c>
      <c r="F655" s="212">
        <v>0</v>
      </c>
      <c r="G655" s="212">
        <v>0</v>
      </c>
    </row>
    <row r="656" spans="1:7" ht="14" x14ac:dyDescent="0.15">
      <c r="A656" s="228">
        <v>69</v>
      </c>
      <c r="B656" s="208"/>
      <c r="C656" s="212">
        <v>165364.71875</v>
      </c>
      <c r="D656" s="212">
        <v>137907.34375</v>
      </c>
      <c r="E656" s="212">
        <v>121644.53125</v>
      </c>
      <c r="F656" s="212">
        <v>0</v>
      </c>
      <c r="G656" s="212">
        <v>0</v>
      </c>
    </row>
    <row r="657" spans="1:7" ht="14" x14ac:dyDescent="0.15">
      <c r="A657" s="228">
        <v>70</v>
      </c>
      <c r="B657" s="208"/>
      <c r="C657" s="212">
        <v>177009.9375</v>
      </c>
      <c r="D657" s="212">
        <v>147606.25</v>
      </c>
      <c r="E657" s="212">
        <v>130187.40625</v>
      </c>
      <c r="F657" s="212">
        <v>0</v>
      </c>
      <c r="G657" s="212">
        <v>0</v>
      </c>
    </row>
    <row r="658" spans="1:7" ht="14" x14ac:dyDescent="0.15">
      <c r="A658" s="228">
        <v>71</v>
      </c>
      <c r="B658" s="208"/>
      <c r="C658" s="212">
        <v>188772.71875</v>
      </c>
      <c r="D658" s="212">
        <v>157435.78125</v>
      </c>
      <c r="E658" s="212">
        <v>138821.71875</v>
      </c>
      <c r="F658" s="212">
        <v>0</v>
      </c>
      <c r="G658" s="212">
        <v>0</v>
      </c>
    </row>
    <row r="659" spans="1:7" ht="14" x14ac:dyDescent="0.15">
      <c r="A659" s="228">
        <v>72</v>
      </c>
      <c r="B659" s="208"/>
      <c r="C659" s="212">
        <v>200633.46875</v>
      </c>
      <c r="D659" s="212">
        <v>167311.03125</v>
      </c>
      <c r="E659" s="212">
        <v>147560.53125</v>
      </c>
      <c r="F659" s="212">
        <v>0</v>
      </c>
      <c r="G659" s="212">
        <v>0</v>
      </c>
    </row>
    <row r="660" spans="1:7" ht="14" x14ac:dyDescent="0.15">
      <c r="A660" s="228">
        <v>73</v>
      </c>
      <c r="B660" s="208"/>
      <c r="C660" s="212">
        <v>214649.53125</v>
      </c>
      <c r="D660" s="212">
        <v>179001.96875</v>
      </c>
      <c r="E660" s="212">
        <v>157847.25</v>
      </c>
      <c r="F660" s="212">
        <v>0</v>
      </c>
      <c r="G660" s="212">
        <v>0</v>
      </c>
    </row>
    <row r="661" spans="1:7" ht="14" x14ac:dyDescent="0.15">
      <c r="A661" s="228">
        <v>74</v>
      </c>
      <c r="B661" s="208"/>
      <c r="C661" s="212">
        <v>228783.15625</v>
      </c>
      <c r="D661" s="212">
        <v>190764.75</v>
      </c>
      <c r="E661" s="212">
        <v>168231.9375</v>
      </c>
      <c r="F661" s="212">
        <v>0</v>
      </c>
      <c r="G661" s="212">
        <v>0</v>
      </c>
    </row>
    <row r="662" spans="1:7" ht="14" x14ac:dyDescent="0.15">
      <c r="A662" s="228">
        <v>75</v>
      </c>
      <c r="B662" s="208"/>
      <c r="C662" s="212">
        <v>243053.9375</v>
      </c>
      <c r="D662" s="212">
        <v>202671.21875</v>
      </c>
      <c r="E662" s="212">
        <v>178714.59375</v>
      </c>
      <c r="F662" s="212">
        <v>0</v>
      </c>
      <c r="G662" s="212">
        <v>0</v>
      </c>
    </row>
    <row r="663" spans="1:7" ht="14" x14ac:dyDescent="0.15">
      <c r="A663" s="228">
        <v>76</v>
      </c>
      <c r="B663" s="208"/>
      <c r="C663" s="212">
        <v>257461.875</v>
      </c>
      <c r="D663" s="212">
        <v>214649.53125</v>
      </c>
      <c r="E663" s="212">
        <v>189282.15625</v>
      </c>
      <c r="F663" s="212">
        <v>0</v>
      </c>
      <c r="G663" s="212">
        <v>0</v>
      </c>
    </row>
    <row r="664" spans="1:7" ht="14" x14ac:dyDescent="0.15">
      <c r="A664" s="228">
        <v>77</v>
      </c>
      <c r="B664" s="208"/>
      <c r="C664" s="212">
        <v>271974.3125</v>
      </c>
      <c r="D664" s="212">
        <v>226758.46875</v>
      </c>
      <c r="E664" s="212">
        <v>199934.625</v>
      </c>
      <c r="F664" s="212">
        <v>0</v>
      </c>
      <c r="G664" s="212">
        <v>0</v>
      </c>
    </row>
    <row r="665" spans="1:7" ht="14" x14ac:dyDescent="0.15">
      <c r="A665" s="228">
        <v>78</v>
      </c>
      <c r="B665" s="208"/>
      <c r="C665" s="212">
        <v>286885.15625</v>
      </c>
      <c r="D665" s="212">
        <v>239187.4375</v>
      </c>
      <c r="E665" s="212">
        <v>210907.125</v>
      </c>
      <c r="F665" s="212">
        <v>0</v>
      </c>
      <c r="G665" s="212">
        <v>0</v>
      </c>
    </row>
    <row r="666" spans="1:7" ht="14" x14ac:dyDescent="0.15">
      <c r="A666" s="228">
        <v>79</v>
      </c>
      <c r="B666" s="208"/>
      <c r="C666" s="212">
        <v>301972.34375</v>
      </c>
      <c r="D666" s="212">
        <v>251773.15625</v>
      </c>
      <c r="E666" s="212">
        <v>221984.125</v>
      </c>
      <c r="F666" s="212">
        <v>0</v>
      </c>
      <c r="G666" s="212">
        <v>0</v>
      </c>
    </row>
    <row r="667" spans="1:7" ht="14" x14ac:dyDescent="0.15">
      <c r="A667" s="228">
        <v>80</v>
      </c>
      <c r="B667" s="208"/>
      <c r="C667" s="212">
        <v>317235.875</v>
      </c>
      <c r="D667" s="212">
        <v>264482.96875</v>
      </c>
      <c r="E667" s="212">
        <v>233172.15625</v>
      </c>
      <c r="F667" s="212">
        <v>0</v>
      </c>
      <c r="G667" s="212">
        <v>0</v>
      </c>
    </row>
    <row r="668" spans="1:7" ht="14" x14ac:dyDescent="0.15">
      <c r="A668" s="228">
        <v>81</v>
      </c>
      <c r="B668" s="208"/>
      <c r="C668" s="212">
        <v>332473.28125</v>
      </c>
      <c r="D668" s="212">
        <v>277166.65625</v>
      </c>
      <c r="E668" s="212">
        <v>244392.84375</v>
      </c>
      <c r="F668" s="212">
        <v>0</v>
      </c>
      <c r="G668" s="212">
        <v>0</v>
      </c>
    </row>
    <row r="669" spans="1:7" ht="14" x14ac:dyDescent="0.15">
      <c r="A669" s="228">
        <v>82</v>
      </c>
      <c r="B669" s="208"/>
      <c r="C669" s="212">
        <v>347965.40625</v>
      </c>
      <c r="D669" s="212">
        <v>290092</v>
      </c>
      <c r="E669" s="212">
        <v>255763.75</v>
      </c>
      <c r="F669" s="212">
        <v>0</v>
      </c>
      <c r="G669" s="212">
        <v>0</v>
      </c>
    </row>
    <row r="670" spans="1:7" ht="14" x14ac:dyDescent="0.15">
      <c r="A670" s="228">
        <v>83</v>
      </c>
      <c r="B670" s="208"/>
      <c r="C670" s="212">
        <v>363588.15625</v>
      </c>
      <c r="D670" s="212">
        <v>303121.84375</v>
      </c>
      <c r="E670" s="212">
        <v>267258.75</v>
      </c>
      <c r="F670" s="212">
        <v>0</v>
      </c>
      <c r="G670" s="212">
        <v>0</v>
      </c>
    </row>
    <row r="671" spans="1:7" ht="14" x14ac:dyDescent="0.15">
      <c r="A671" s="228">
        <v>84</v>
      </c>
      <c r="B671" s="208" t="s">
        <v>24</v>
      </c>
      <c r="C671" s="212">
        <v>379210.90625</v>
      </c>
      <c r="D671" s="212">
        <v>316119.03125</v>
      </c>
      <c r="E671" s="212">
        <v>278708.03125</v>
      </c>
      <c r="F671" s="212">
        <v>0</v>
      </c>
      <c r="G671" s="212">
        <v>0</v>
      </c>
    </row>
    <row r="672" spans="1:7" ht="14" x14ac:dyDescent="0.15">
      <c r="A672" s="196">
        <v>1</v>
      </c>
      <c r="B672" s="204" t="s">
        <v>25</v>
      </c>
      <c r="C672" s="212">
        <v>8562.46875</v>
      </c>
      <c r="D672" s="212">
        <v>7203.96875</v>
      </c>
      <c r="E672" s="212">
        <v>6381.03125</v>
      </c>
      <c r="F672" s="212">
        <v>0</v>
      </c>
      <c r="G672" s="212">
        <v>0</v>
      </c>
    </row>
    <row r="673" spans="1:7" ht="14" x14ac:dyDescent="0.15">
      <c r="A673" s="196">
        <v>2</v>
      </c>
      <c r="B673" s="204" t="s">
        <v>26</v>
      </c>
      <c r="C673" s="212">
        <v>13330.28125</v>
      </c>
      <c r="D673" s="212">
        <v>11168.4375</v>
      </c>
      <c r="E673" s="212">
        <v>9875.25</v>
      </c>
      <c r="F673" s="212">
        <v>0</v>
      </c>
      <c r="G673" s="212">
        <v>0</v>
      </c>
    </row>
    <row r="674" spans="1:7" ht="14" x14ac:dyDescent="0.15">
      <c r="A674" s="196">
        <v>3</v>
      </c>
      <c r="B674" s="204" t="s">
        <v>27</v>
      </c>
      <c r="C674" s="212">
        <v>19384.75</v>
      </c>
      <c r="D674" s="212">
        <v>16204.03125</v>
      </c>
      <c r="E674" s="212">
        <v>14316.5</v>
      </c>
      <c r="F674" s="212">
        <v>0</v>
      </c>
      <c r="G674" s="212">
        <v>0</v>
      </c>
    </row>
    <row r="676" spans="1:7" ht="18" x14ac:dyDescent="0.2">
      <c r="A676" s="269" t="s">
        <v>13</v>
      </c>
      <c r="B676" s="269"/>
      <c r="C676" s="269"/>
      <c r="D676" s="269"/>
      <c r="E676" s="269"/>
      <c r="F676" s="269"/>
      <c r="G676" s="269"/>
    </row>
    <row r="677" spans="1:7" ht="18" x14ac:dyDescent="0.2">
      <c r="A677" s="269" t="s">
        <v>34</v>
      </c>
      <c r="B677" s="269"/>
      <c r="C677" s="269"/>
      <c r="D677" s="269"/>
      <c r="E677" s="269"/>
      <c r="F677" s="269"/>
      <c r="G677" s="269"/>
    </row>
    <row r="678" spans="1:7" x14ac:dyDescent="0.15">
      <c r="A678" s="270" t="s">
        <v>17</v>
      </c>
      <c r="B678" s="270"/>
      <c r="C678" s="270"/>
      <c r="D678" s="270"/>
      <c r="E678" s="270"/>
      <c r="F678" s="270"/>
      <c r="G678" s="270"/>
    </row>
    <row r="679" spans="1:7" x14ac:dyDescent="0.15">
      <c r="A679" s="228" t="s">
        <v>0</v>
      </c>
      <c r="B679" s="206" t="s">
        <v>0</v>
      </c>
      <c r="C679" s="207">
        <v>1000</v>
      </c>
      <c r="D679" s="207">
        <v>2000</v>
      </c>
      <c r="E679" s="207">
        <v>3500</v>
      </c>
      <c r="F679" s="240"/>
      <c r="G679" s="240"/>
    </row>
    <row r="680" spans="1:7" ht="14" x14ac:dyDescent="0.15">
      <c r="A680" s="228">
        <v>18</v>
      </c>
      <c r="B680" s="206"/>
      <c r="C680" s="224">
        <v>30036.171875</v>
      </c>
      <c r="D680" s="224">
        <v>21731.796875</v>
      </c>
      <c r="E680" s="224">
        <v>16864.0625</v>
      </c>
      <c r="F680" s="212">
        <v>14663.671875</v>
      </c>
      <c r="G680" s="212">
        <v>11428.59375</v>
      </c>
    </row>
    <row r="681" spans="1:7" ht="14" x14ac:dyDescent="0.15">
      <c r="A681" s="228">
        <v>19</v>
      </c>
      <c r="B681" s="206"/>
      <c r="C681" s="224">
        <v>31195.15625</v>
      </c>
      <c r="D681" s="224">
        <v>22575</v>
      </c>
      <c r="E681" s="224">
        <v>17515.78125</v>
      </c>
      <c r="F681" s="212">
        <v>15217.96875</v>
      </c>
      <c r="G681" s="212">
        <v>11868.671875</v>
      </c>
    </row>
    <row r="682" spans="1:7" ht="14" x14ac:dyDescent="0.15">
      <c r="A682" s="228">
        <v>20</v>
      </c>
      <c r="B682" s="206"/>
      <c r="C682" s="224">
        <v>32438.125</v>
      </c>
      <c r="D682" s="224">
        <v>23468.59375</v>
      </c>
      <c r="E682" s="224">
        <v>18217.890625</v>
      </c>
      <c r="F682" s="212">
        <v>15829.375</v>
      </c>
      <c r="G682" s="212">
        <v>12338.984375</v>
      </c>
    </row>
    <row r="683" spans="1:7" ht="14" x14ac:dyDescent="0.15">
      <c r="A683" s="228">
        <v>21</v>
      </c>
      <c r="B683" s="206"/>
      <c r="C683" s="224">
        <v>33657.578125</v>
      </c>
      <c r="D683" s="224">
        <v>24348.75</v>
      </c>
      <c r="E683" s="224">
        <v>18879.6875</v>
      </c>
      <c r="F683" s="212">
        <v>16403.828125</v>
      </c>
      <c r="G683" s="212">
        <v>12785.78125</v>
      </c>
    </row>
    <row r="684" spans="1:7" ht="14" x14ac:dyDescent="0.15">
      <c r="A684" s="228">
        <v>22</v>
      </c>
      <c r="B684" s="206"/>
      <c r="C684" s="224">
        <v>34813.203125</v>
      </c>
      <c r="D684" s="224">
        <v>25175.15625</v>
      </c>
      <c r="E684" s="224">
        <v>19521.328125</v>
      </c>
      <c r="F684" s="212">
        <v>16968.203125</v>
      </c>
      <c r="G684" s="212">
        <v>13219.140625</v>
      </c>
    </row>
    <row r="685" spans="1:7" ht="14" x14ac:dyDescent="0.15">
      <c r="A685" s="228">
        <v>23</v>
      </c>
      <c r="B685" s="206"/>
      <c r="C685" s="224">
        <v>36042.734375</v>
      </c>
      <c r="D685" s="224">
        <v>26068.75</v>
      </c>
      <c r="E685" s="224">
        <v>20213.359375</v>
      </c>
      <c r="F685" s="212">
        <v>17559.453125</v>
      </c>
      <c r="G685" s="212">
        <v>13679.375</v>
      </c>
    </row>
    <row r="686" spans="1:7" ht="14" x14ac:dyDescent="0.15">
      <c r="A686" s="228">
        <v>24</v>
      </c>
      <c r="B686" s="206"/>
      <c r="C686" s="224">
        <v>37252.109375</v>
      </c>
      <c r="D686" s="224">
        <v>26932.109375</v>
      </c>
      <c r="E686" s="224">
        <v>20878.515625</v>
      </c>
      <c r="F686" s="212">
        <v>18143.984375</v>
      </c>
      <c r="G686" s="212">
        <v>14122.8125</v>
      </c>
    </row>
    <row r="687" spans="1:7" ht="14" x14ac:dyDescent="0.15">
      <c r="A687" s="228">
        <v>25</v>
      </c>
      <c r="B687" s="206"/>
      <c r="C687" s="224">
        <v>38407.734375</v>
      </c>
      <c r="D687" s="224">
        <v>27758.515625</v>
      </c>
      <c r="E687" s="224">
        <v>21520.15625</v>
      </c>
      <c r="F687" s="212">
        <v>18701.640625</v>
      </c>
      <c r="G687" s="212">
        <v>14559.53125</v>
      </c>
    </row>
    <row r="688" spans="1:7" ht="14" x14ac:dyDescent="0.15">
      <c r="A688" s="228">
        <v>26</v>
      </c>
      <c r="B688" s="206"/>
      <c r="C688" s="224">
        <v>39627.1875</v>
      </c>
      <c r="D688" s="224">
        <v>28648.75</v>
      </c>
      <c r="E688" s="224">
        <v>22205.46875</v>
      </c>
      <c r="F688" s="212">
        <v>19292.890625</v>
      </c>
      <c r="G688" s="212">
        <v>15023.125</v>
      </c>
    </row>
    <row r="689" spans="1:7" ht="14" x14ac:dyDescent="0.15">
      <c r="A689" s="228">
        <v>27</v>
      </c>
      <c r="B689" s="206"/>
      <c r="C689" s="224">
        <v>40843.28125</v>
      </c>
      <c r="D689" s="224">
        <v>29525.546875</v>
      </c>
      <c r="E689" s="224">
        <v>22884.0625</v>
      </c>
      <c r="F689" s="212">
        <v>19884.140625</v>
      </c>
      <c r="G689" s="212">
        <v>15476.640625</v>
      </c>
    </row>
    <row r="690" spans="1:7" ht="14" x14ac:dyDescent="0.15">
      <c r="A690" s="228">
        <v>28</v>
      </c>
      <c r="B690" s="206"/>
      <c r="C690" s="224">
        <v>42092.96875</v>
      </c>
      <c r="D690" s="224">
        <v>30409.0625</v>
      </c>
      <c r="E690" s="224">
        <v>23579.453125</v>
      </c>
      <c r="F690" s="212">
        <v>20478.75</v>
      </c>
      <c r="G690" s="212">
        <v>15943.59375</v>
      </c>
    </row>
    <row r="691" spans="1:7" ht="14" x14ac:dyDescent="0.15">
      <c r="A691" s="228">
        <v>29</v>
      </c>
      <c r="B691" s="206"/>
      <c r="C691" s="224">
        <v>43671.875</v>
      </c>
      <c r="D691" s="224">
        <v>31547.890625</v>
      </c>
      <c r="E691" s="224">
        <v>24456.25</v>
      </c>
      <c r="F691" s="212">
        <v>21241.328125</v>
      </c>
      <c r="G691" s="212">
        <v>16531.484375</v>
      </c>
    </row>
    <row r="692" spans="1:7" ht="14" x14ac:dyDescent="0.15">
      <c r="A692" s="228">
        <v>30</v>
      </c>
      <c r="B692" s="206"/>
      <c r="C692" s="224">
        <v>45317.96875</v>
      </c>
      <c r="D692" s="224">
        <v>32740.46875</v>
      </c>
      <c r="E692" s="224">
        <v>25359.921875</v>
      </c>
      <c r="F692" s="212">
        <v>22027.421875</v>
      </c>
      <c r="G692" s="212">
        <v>17146.25</v>
      </c>
    </row>
    <row r="693" spans="1:7" ht="14" x14ac:dyDescent="0.15">
      <c r="A693" s="228">
        <v>31</v>
      </c>
      <c r="B693" s="206"/>
      <c r="C693" s="224">
        <v>46953.984375</v>
      </c>
      <c r="D693" s="224">
        <v>33922.96875</v>
      </c>
      <c r="E693" s="224">
        <v>26283.75</v>
      </c>
      <c r="F693" s="212">
        <v>22820.234375</v>
      </c>
      <c r="G693" s="212">
        <v>17764.375</v>
      </c>
    </row>
    <row r="694" spans="1:7" ht="14" x14ac:dyDescent="0.15">
      <c r="A694" s="228">
        <v>32</v>
      </c>
      <c r="B694" s="206"/>
      <c r="C694" s="224">
        <v>48626.953125</v>
      </c>
      <c r="D694" s="224">
        <v>35118.90625</v>
      </c>
      <c r="E694" s="224">
        <v>27207.578125</v>
      </c>
      <c r="F694" s="212">
        <v>23633.203125</v>
      </c>
      <c r="G694" s="212">
        <v>18385.859375</v>
      </c>
    </row>
    <row r="695" spans="1:7" ht="14" x14ac:dyDescent="0.15">
      <c r="A695" s="228">
        <v>33</v>
      </c>
      <c r="B695" s="206"/>
      <c r="C695" s="224">
        <v>49624.6875</v>
      </c>
      <c r="D695" s="224">
        <v>35841.171875</v>
      </c>
      <c r="E695" s="224">
        <v>27758.515625</v>
      </c>
      <c r="F695" s="212">
        <v>24106.875</v>
      </c>
      <c r="G695" s="212">
        <v>18752.03125</v>
      </c>
    </row>
    <row r="696" spans="1:7" ht="14" x14ac:dyDescent="0.15">
      <c r="A696" s="228">
        <v>34</v>
      </c>
      <c r="B696" s="206"/>
      <c r="C696" s="224">
        <v>50682.890625</v>
      </c>
      <c r="D696" s="224">
        <v>36603.75</v>
      </c>
      <c r="E696" s="224">
        <v>28346.40625</v>
      </c>
      <c r="F696" s="212">
        <v>24614.140625</v>
      </c>
      <c r="G696" s="212">
        <v>19148.4375</v>
      </c>
    </row>
    <row r="697" spans="1:7" ht="14" x14ac:dyDescent="0.15">
      <c r="A697" s="228">
        <v>35</v>
      </c>
      <c r="B697" s="206"/>
      <c r="C697" s="224">
        <v>51724.296875</v>
      </c>
      <c r="D697" s="224">
        <v>37352.890625</v>
      </c>
      <c r="E697" s="224">
        <v>28930.9375</v>
      </c>
      <c r="F697" s="212">
        <v>25121.40625</v>
      </c>
      <c r="G697" s="212">
        <v>19541.484375</v>
      </c>
    </row>
    <row r="698" spans="1:7" ht="14" x14ac:dyDescent="0.15">
      <c r="A698" s="228">
        <v>36</v>
      </c>
      <c r="B698" s="206"/>
      <c r="C698" s="224">
        <v>52772.421875</v>
      </c>
      <c r="D698" s="224">
        <v>38112.109375</v>
      </c>
      <c r="E698" s="224">
        <v>29508.75</v>
      </c>
      <c r="F698" s="212">
        <v>25621.953125</v>
      </c>
      <c r="G698" s="212">
        <v>19931.171875</v>
      </c>
    </row>
    <row r="699" spans="1:7" ht="14" x14ac:dyDescent="0.15">
      <c r="A699" s="228">
        <v>37</v>
      </c>
      <c r="B699" s="206"/>
      <c r="C699" s="224">
        <v>53817.1875</v>
      </c>
      <c r="D699" s="224">
        <v>38861.25</v>
      </c>
      <c r="E699" s="224">
        <v>30089.921875</v>
      </c>
      <c r="F699" s="212">
        <v>26122.5</v>
      </c>
      <c r="G699" s="212">
        <v>20324.21875</v>
      </c>
    </row>
    <row r="700" spans="1:7" ht="14" x14ac:dyDescent="0.15">
      <c r="A700" s="228">
        <v>38</v>
      </c>
      <c r="B700" s="206"/>
      <c r="C700" s="224">
        <v>54730.9375</v>
      </c>
      <c r="D700" s="224">
        <v>39516.328125</v>
      </c>
      <c r="E700" s="224">
        <v>30590.46875</v>
      </c>
      <c r="F700" s="212">
        <v>26559.21875</v>
      </c>
      <c r="G700" s="212">
        <v>20660.15625</v>
      </c>
    </row>
    <row r="701" spans="1:7" ht="14" x14ac:dyDescent="0.15">
      <c r="A701" s="228">
        <v>39</v>
      </c>
      <c r="B701" s="206"/>
      <c r="C701" s="224">
        <v>55580.859375</v>
      </c>
      <c r="D701" s="224">
        <v>40141.171875</v>
      </c>
      <c r="E701" s="224">
        <v>31074.21875</v>
      </c>
      <c r="F701" s="212">
        <v>26982.5</v>
      </c>
      <c r="G701" s="212">
        <v>20986.015625</v>
      </c>
    </row>
    <row r="702" spans="1:7" ht="14" x14ac:dyDescent="0.15">
      <c r="A702" s="228">
        <v>40</v>
      </c>
      <c r="B702" s="206"/>
      <c r="C702" s="224">
        <v>56484.53125</v>
      </c>
      <c r="D702" s="224">
        <v>40782.8125</v>
      </c>
      <c r="E702" s="224">
        <v>31584.84375</v>
      </c>
      <c r="F702" s="212">
        <v>27419.21875</v>
      </c>
      <c r="G702" s="212">
        <v>21321.953125</v>
      </c>
    </row>
    <row r="703" spans="1:7" ht="14" x14ac:dyDescent="0.15">
      <c r="A703" s="228">
        <v>41</v>
      </c>
      <c r="B703" s="206"/>
      <c r="C703" s="224">
        <v>57374.765625</v>
      </c>
      <c r="D703" s="224">
        <v>41414.375</v>
      </c>
      <c r="E703" s="224">
        <v>32068.59375</v>
      </c>
      <c r="F703" s="212">
        <v>27835.78125</v>
      </c>
      <c r="G703" s="212">
        <v>21644.453125</v>
      </c>
    </row>
    <row r="704" spans="1:7" ht="14" x14ac:dyDescent="0.15">
      <c r="A704" s="228">
        <v>42</v>
      </c>
      <c r="B704" s="206"/>
      <c r="C704" s="224">
        <v>58265</v>
      </c>
      <c r="D704" s="224">
        <v>42072.8125</v>
      </c>
      <c r="E704" s="224">
        <v>32572.5</v>
      </c>
      <c r="F704" s="212">
        <v>28275.859375</v>
      </c>
      <c r="G704" s="212">
        <v>21990.46875</v>
      </c>
    </row>
    <row r="705" spans="1:7" ht="14" x14ac:dyDescent="0.15">
      <c r="A705" s="228">
        <v>43</v>
      </c>
      <c r="B705" s="206"/>
      <c r="C705" s="224">
        <v>59323.203125</v>
      </c>
      <c r="D705" s="224">
        <v>42825.3125</v>
      </c>
      <c r="E705" s="224">
        <v>33160.390625</v>
      </c>
      <c r="F705" s="212">
        <v>28786.484375</v>
      </c>
      <c r="G705" s="212">
        <v>22390.234375</v>
      </c>
    </row>
    <row r="706" spans="1:7" ht="14" x14ac:dyDescent="0.15">
      <c r="A706" s="228">
        <v>44</v>
      </c>
      <c r="B706" s="206"/>
      <c r="C706" s="224">
        <v>60421.71875</v>
      </c>
      <c r="D706" s="224">
        <v>43614.765625</v>
      </c>
      <c r="E706" s="224">
        <v>33761.71875</v>
      </c>
      <c r="F706" s="212">
        <v>29307.1875</v>
      </c>
      <c r="G706" s="212">
        <v>22790</v>
      </c>
    </row>
    <row r="707" spans="1:7" ht="14" x14ac:dyDescent="0.15">
      <c r="A707" s="228">
        <v>45</v>
      </c>
      <c r="B707" s="206"/>
      <c r="C707" s="224">
        <v>61479.921875</v>
      </c>
      <c r="D707" s="224">
        <v>44377.34375</v>
      </c>
      <c r="E707" s="224">
        <v>34359.6875</v>
      </c>
      <c r="F707" s="212">
        <v>29824.53125</v>
      </c>
      <c r="G707" s="212">
        <v>23189.765625</v>
      </c>
    </row>
    <row r="708" spans="1:7" ht="14" x14ac:dyDescent="0.15">
      <c r="A708" s="228">
        <v>46</v>
      </c>
      <c r="B708" s="206"/>
      <c r="C708" s="224">
        <v>62558.28125</v>
      </c>
      <c r="D708" s="224">
        <v>45156.71875</v>
      </c>
      <c r="E708" s="224">
        <v>34944.21875</v>
      </c>
      <c r="F708" s="212">
        <v>30341.875</v>
      </c>
      <c r="G708" s="212">
        <v>23589.53125</v>
      </c>
    </row>
    <row r="709" spans="1:7" ht="14" x14ac:dyDescent="0.15">
      <c r="A709" s="228">
        <v>47</v>
      </c>
      <c r="B709" s="206"/>
      <c r="C709" s="224">
        <v>63616.484375</v>
      </c>
      <c r="D709" s="224">
        <v>45909.21875</v>
      </c>
      <c r="E709" s="224">
        <v>35542.1875</v>
      </c>
      <c r="F709" s="212">
        <v>30852.5</v>
      </c>
      <c r="G709" s="212">
        <v>23985.9375</v>
      </c>
    </row>
    <row r="710" spans="1:7" ht="14" x14ac:dyDescent="0.15">
      <c r="A710" s="228">
        <v>48</v>
      </c>
      <c r="B710" s="206"/>
      <c r="C710" s="224">
        <v>65101.328125</v>
      </c>
      <c r="D710" s="224">
        <v>46987.578125</v>
      </c>
      <c r="E710" s="224">
        <v>36523.125</v>
      </c>
      <c r="F710" s="212">
        <v>31705.78125</v>
      </c>
      <c r="G710" s="212">
        <v>24644.375</v>
      </c>
    </row>
    <row r="711" spans="1:7" ht="14" x14ac:dyDescent="0.15">
      <c r="A711" s="228">
        <v>49</v>
      </c>
      <c r="B711" s="206"/>
      <c r="C711" s="224">
        <v>66586.171875</v>
      </c>
      <c r="D711" s="224">
        <v>48052.5</v>
      </c>
      <c r="E711" s="224">
        <v>37500.703125</v>
      </c>
      <c r="F711" s="212">
        <v>32552.34375</v>
      </c>
      <c r="G711" s="212">
        <v>25299.453125</v>
      </c>
    </row>
    <row r="712" spans="1:7" ht="14" x14ac:dyDescent="0.15">
      <c r="A712" s="228">
        <v>50</v>
      </c>
      <c r="B712" s="206"/>
      <c r="C712" s="224">
        <v>68423.75</v>
      </c>
      <c r="D712" s="224">
        <v>49376.09375</v>
      </c>
      <c r="E712" s="224">
        <v>38525.3125</v>
      </c>
      <c r="F712" s="212">
        <v>33442.578125</v>
      </c>
      <c r="G712" s="212">
        <v>25991.484375</v>
      </c>
    </row>
    <row r="713" spans="1:7" ht="14" x14ac:dyDescent="0.15">
      <c r="A713" s="228">
        <v>51</v>
      </c>
      <c r="B713" s="206"/>
      <c r="C713" s="224">
        <v>70170.625</v>
      </c>
      <c r="D713" s="224">
        <v>50622.421875</v>
      </c>
      <c r="E713" s="224">
        <v>39509.609375</v>
      </c>
      <c r="F713" s="212">
        <v>34295.859375</v>
      </c>
      <c r="G713" s="212">
        <v>26663.359375</v>
      </c>
    </row>
    <row r="714" spans="1:7" ht="14" x14ac:dyDescent="0.15">
      <c r="A714" s="228">
        <v>52</v>
      </c>
      <c r="B714" s="206"/>
      <c r="C714" s="224">
        <v>71924.21875</v>
      </c>
      <c r="D714" s="224">
        <v>51895.625</v>
      </c>
      <c r="E714" s="224">
        <v>40503.984375</v>
      </c>
      <c r="F714" s="212">
        <v>35149.140625</v>
      </c>
      <c r="G714" s="212">
        <v>27325.15625</v>
      </c>
    </row>
    <row r="715" spans="1:7" ht="14" x14ac:dyDescent="0.15">
      <c r="A715" s="228">
        <v>53</v>
      </c>
      <c r="B715" s="206"/>
      <c r="C715" s="224">
        <v>75186.171875</v>
      </c>
      <c r="D715" s="224">
        <v>54247.1875</v>
      </c>
      <c r="E715" s="224">
        <v>42311.328125</v>
      </c>
      <c r="F715" s="212">
        <v>36724.6875</v>
      </c>
      <c r="G715" s="212">
        <v>28544.609375</v>
      </c>
    </row>
    <row r="716" spans="1:7" ht="14" x14ac:dyDescent="0.15">
      <c r="A716" s="228">
        <v>54</v>
      </c>
      <c r="B716" s="208"/>
      <c r="C716" s="224">
        <v>78404.453125</v>
      </c>
      <c r="D716" s="224">
        <v>56558.4375</v>
      </c>
      <c r="E716" s="224">
        <v>44111.953125</v>
      </c>
      <c r="F716" s="212">
        <v>38286.796875</v>
      </c>
      <c r="G716" s="212">
        <v>29760.703125</v>
      </c>
    </row>
    <row r="717" spans="1:7" ht="14" x14ac:dyDescent="0.15">
      <c r="A717" s="228">
        <v>55</v>
      </c>
      <c r="B717" s="208"/>
      <c r="C717" s="224">
        <v>81679.84375</v>
      </c>
      <c r="D717" s="224">
        <v>58916.71875</v>
      </c>
      <c r="E717" s="224">
        <v>45952.890625</v>
      </c>
      <c r="F717" s="212">
        <v>39889.21875</v>
      </c>
      <c r="G717" s="212">
        <v>30986.875</v>
      </c>
    </row>
    <row r="718" spans="1:7" ht="14" x14ac:dyDescent="0.15">
      <c r="A718" s="228">
        <v>56</v>
      </c>
      <c r="B718" s="208"/>
      <c r="C718" s="224">
        <v>84931.71875</v>
      </c>
      <c r="D718" s="224">
        <v>61261.5625</v>
      </c>
      <c r="E718" s="224">
        <v>47780.390625</v>
      </c>
      <c r="F718" s="212">
        <v>41461.40625</v>
      </c>
      <c r="G718" s="212">
        <v>32223.125</v>
      </c>
    </row>
    <row r="719" spans="1:7" ht="14" x14ac:dyDescent="0.15">
      <c r="A719" s="228">
        <v>57</v>
      </c>
      <c r="B719" s="208"/>
      <c r="C719" s="224">
        <v>88203.75</v>
      </c>
      <c r="D719" s="224">
        <v>63619.84375</v>
      </c>
      <c r="E719" s="224">
        <v>49611.25</v>
      </c>
      <c r="F719" s="212">
        <v>43053.75</v>
      </c>
      <c r="G719" s="212">
        <v>33452.65625</v>
      </c>
    </row>
    <row r="720" spans="1:7" ht="14" x14ac:dyDescent="0.15">
      <c r="A720" s="228">
        <v>58</v>
      </c>
      <c r="B720" s="208"/>
      <c r="C720" s="224">
        <v>93790.390625</v>
      </c>
      <c r="D720" s="224">
        <v>67637.65625</v>
      </c>
      <c r="E720" s="224">
        <v>52742.1875</v>
      </c>
      <c r="F720" s="212">
        <v>45774.84375</v>
      </c>
      <c r="G720" s="212">
        <v>35552.265625</v>
      </c>
    </row>
    <row r="721" spans="1:7" ht="14" x14ac:dyDescent="0.15">
      <c r="A721" s="228">
        <v>59</v>
      </c>
      <c r="B721" s="208"/>
      <c r="C721" s="224">
        <v>99366.953125</v>
      </c>
      <c r="D721" s="224">
        <v>71658.828125</v>
      </c>
      <c r="E721" s="224">
        <v>55866.40625</v>
      </c>
      <c r="F721" s="212">
        <v>48475.78125</v>
      </c>
      <c r="G721" s="212">
        <v>37651.875</v>
      </c>
    </row>
    <row r="722" spans="1:7" ht="14" x14ac:dyDescent="0.15">
      <c r="A722" s="228">
        <v>60</v>
      </c>
      <c r="B722" s="208"/>
      <c r="C722" s="224">
        <v>104997.265625</v>
      </c>
      <c r="D722" s="224">
        <v>75710.234375</v>
      </c>
      <c r="E722" s="224">
        <v>59024.21875</v>
      </c>
      <c r="F722" s="212">
        <v>51217.03125</v>
      </c>
      <c r="G722" s="212">
        <v>39775</v>
      </c>
    </row>
    <row r="723" spans="1:7" ht="14" x14ac:dyDescent="0.15">
      <c r="A723" s="228">
        <v>61</v>
      </c>
      <c r="B723" s="208"/>
      <c r="C723" s="224">
        <v>110557.03125</v>
      </c>
      <c r="D723" s="224">
        <v>79704.53125</v>
      </c>
      <c r="E723" s="224">
        <v>62131.640625</v>
      </c>
      <c r="F723" s="212">
        <v>53911.25</v>
      </c>
      <c r="G723" s="212">
        <v>41867.890625</v>
      </c>
    </row>
    <row r="724" spans="1:7" ht="14" x14ac:dyDescent="0.15">
      <c r="A724" s="228">
        <v>62</v>
      </c>
      <c r="B724" s="208"/>
      <c r="C724" s="224">
        <v>116187.34375</v>
      </c>
      <c r="D724" s="224">
        <v>83766.015625</v>
      </c>
      <c r="E724" s="224">
        <v>65299.53125</v>
      </c>
      <c r="F724" s="212">
        <v>56655.859375</v>
      </c>
      <c r="G724" s="212">
        <v>44004.453125</v>
      </c>
    </row>
    <row r="725" spans="1:7" ht="14" x14ac:dyDescent="0.15">
      <c r="A725" s="228">
        <v>63</v>
      </c>
      <c r="B725" s="208"/>
      <c r="C725" s="224">
        <v>124847.8125</v>
      </c>
      <c r="D725" s="224">
        <v>90001.015625</v>
      </c>
      <c r="E725" s="224">
        <v>70157.1875</v>
      </c>
      <c r="F725" s="212">
        <v>60865.15625</v>
      </c>
      <c r="G725" s="212">
        <v>47263.046875</v>
      </c>
    </row>
    <row r="726" spans="1:7" ht="14" x14ac:dyDescent="0.15">
      <c r="A726" s="228">
        <v>64</v>
      </c>
      <c r="B726" s="208"/>
      <c r="C726" s="224">
        <v>133518.359375</v>
      </c>
      <c r="D726" s="224">
        <v>96249.453125</v>
      </c>
      <c r="E726" s="224">
        <v>75021.5625</v>
      </c>
      <c r="F726" s="212">
        <v>65081.171875</v>
      </c>
      <c r="G726" s="212">
        <v>50535.078125</v>
      </c>
    </row>
    <row r="727" spans="1:7" ht="14" x14ac:dyDescent="0.15">
      <c r="A727" s="228">
        <v>65</v>
      </c>
      <c r="B727" s="208"/>
      <c r="C727" s="224">
        <v>142212.421875</v>
      </c>
      <c r="D727" s="224">
        <v>102497.890625</v>
      </c>
      <c r="E727" s="224">
        <v>79879.21875</v>
      </c>
      <c r="F727" s="212">
        <v>69307.265625</v>
      </c>
      <c r="G727" s="212">
        <v>53807.109375</v>
      </c>
    </row>
    <row r="728" spans="1:7" ht="14" x14ac:dyDescent="0.15">
      <c r="A728" s="228">
        <v>66</v>
      </c>
      <c r="B728" s="208"/>
      <c r="C728" s="224">
        <v>150866.171875</v>
      </c>
      <c r="D728" s="224">
        <v>108736.25</v>
      </c>
      <c r="E728" s="224">
        <v>84740.234375</v>
      </c>
      <c r="F728" s="212">
        <v>73513.203125</v>
      </c>
      <c r="G728" s="212">
        <v>57075.78125</v>
      </c>
    </row>
    <row r="729" spans="1:7" ht="14" x14ac:dyDescent="0.15">
      <c r="A729" s="228">
        <v>67</v>
      </c>
      <c r="B729" s="208"/>
      <c r="C729" s="224">
        <v>159583.75</v>
      </c>
      <c r="D729" s="224">
        <v>115011.5625</v>
      </c>
      <c r="E729" s="224">
        <v>89618.046875</v>
      </c>
      <c r="F729" s="212">
        <v>77746.015625</v>
      </c>
      <c r="G729" s="212">
        <v>60354.53125</v>
      </c>
    </row>
    <row r="730" spans="1:7" ht="14" x14ac:dyDescent="0.15">
      <c r="A730" s="228">
        <v>68</v>
      </c>
      <c r="B730" s="208"/>
      <c r="C730" s="224">
        <v>171580.078125</v>
      </c>
      <c r="D730" s="224">
        <v>123655.234375</v>
      </c>
      <c r="E730" s="224">
        <v>96340.15625</v>
      </c>
      <c r="F730" s="212">
        <v>83564.453125</v>
      </c>
      <c r="G730" s="212">
        <v>64869.53125</v>
      </c>
    </row>
    <row r="731" spans="1:7" ht="14" x14ac:dyDescent="0.15">
      <c r="A731" s="228">
        <v>69</v>
      </c>
      <c r="B731" s="208"/>
      <c r="C731" s="224">
        <v>183620.078125</v>
      </c>
      <c r="D731" s="224">
        <v>132315.703125</v>
      </c>
      <c r="E731" s="224">
        <v>103089.140625</v>
      </c>
      <c r="F731" s="212">
        <v>89423.203125</v>
      </c>
      <c r="G731" s="212">
        <v>69404.6875</v>
      </c>
    </row>
    <row r="732" spans="1:7" ht="14" x14ac:dyDescent="0.15">
      <c r="A732" s="228">
        <v>70</v>
      </c>
      <c r="B732" s="208"/>
      <c r="C732" s="224">
        <v>195673.515625</v>
      </c>
      <c r="D732" s="224">
        <v>140999.6875</v>
      </c>
      <c r="E732" s="224">
        <v>109848.203125</v>
      </c>
      <c r="F732" s="212">
        <v>95278.59375</v>
      </c>
      <c r="G732" s="212">
        <v>73956.640625</v>
      </c>
    </row>
    <row r="733" spans="1:7" ht="14" x14ac:dyDescent="0.15">
      <c r="A733" s="228">
        <v>71</v>
      </c>
      <c r="B733" s="208"/>
      <c r="C733" s="224">
        <v>207747.109375</v>
      </c>
      <c r="D733" s="224">
        <v>149687.03125</v>
      </c>
      <c r="E733" s="224">
        <v>116620.703125</v>
      </c>
      <c r="F733" s="212">
        <v>101154.140625</v>
      </c>
      <c r="G733" s="212">
        <v>78511.953125</v>
      </c>
    </row>
    <row r="734" spans="1:7" ht="14" x14ac:dyDescent="0.15">
      <c r="A734" s="228">
        <v>72</v>
      </c>
      <c r="B734" s="208"/>
      <c r="C734" s="224">
        <v>219797.1875</v>
      </c>
      <c r="D734" s="224">
        <v>158360.9375</v>
      </c>
      <c r="E734" s="224">
        <v>123373.046875</v>
      </c>
      <c r="F734" s="212">
        <v>107006.171875</v>
      </c>
      <c r="G734" s="212">
        <v>83050.46875</v>
      </c>
    </row>
    <row r="735" spans="1:7" ht="14" x14ac:dyDescent="0.15">
      <c r="A735" s="228">
        <v>73</v>
      </c>
      <c r="B735" s="208"/>
      <c r="C735" s="224">
        <v>234098.046875</v>
      </c>
      <c r="D735" s="224">
        <v>168660.78125</v>
      </c>
      <c r="E735" s="224">
        <v>131375.078125</v>
      </c>
      <c r="F735" s="212">
        <v>113946.640625</v>
      </c>
      <c r="G735" s="212">
        <v>88432.1875</v>
      </c>
    </row>
    <row r="736" spans="1:7" ht="14" x14ac:dyDescent="0.15">
      <c r="A736" s="228">
        <v>74</v>
      </c>
      <c r="B736" s="208"/>
      <c r="C736" s="224">
        <v>248392.1875</v>
      </c>
      <c r="D736" s="224">
        <v>178960.625</v>
      </c>
      <c r="E736" s="224">
        <v>139397.265625</v>
      </c>
      <c r="F736" s="212">
        <v>120907.265625</v>
      </c>
      <c r="G736" s="212">
        <v>93827.34375</v>
      </c>
    </row>
    <row r="737" spans="1:7" ht="14" x14ac:dyDescent="0.15">
      <c r="A737" s="228">
        <v>75</v>
      </c>
      <c r="B737" s="208"/>
      <c r="C737" s="224">
        <v>262679.609375</v>
      </c>
      <c r="D737" s="224">
        <v>189250.390625</v>
      </c>
      <c r="E737" s="224">
        <v>147406.015625</v>
      </c>
      <c r="F737" s="212">
        <v>127851.09375</v>
      </c>
      <c r="G737" s="212">
        <v>99212.421875</v>
      </c>
    </row>
    <row r="738" spans="1:7" ht="14" x14ac:dyDescent="0.15">
      <c r="A738" s="228">
        <v>76</v>
      </c>
      <c r="B738" s="208"/>
      <c r="C738" s="224">
        <v>276990.546875</v>
      </c>
      <c r="D738" s="224">
        <v>199543.515625</v>
      </c>
      <c r="E738" s="224">
        <v>155428.203125</v>
      </c>
      <c r="F738" s="212">
        <v>134808.359375</v>
      </c>
      <c r="G738" s="212">
        <v>104614.296875</v>
      </c>
    </row>
    <row r="739" spans="1:7" ht="14" x14ac:dyDescent="0.15">
      <c r="A739" s="228">
        <v>77</v>
      </c>
      <c r="B739" s="208"/>
      <c r="C739" s="224">
        <v>291281.328125</v>
      </c>
      <c r="D739" s="224">
        <v>209833.28125</v>
      </c>
      <c r="E739" s="224">
        <v>163436.953125</v>
      </c>
      <c r="F739" s="212">
        <v>141742.109375</v>
      </c>
      <c r="G739" s="212">
        <v>109985.9375</v>
      </c>
    </row>
    <row r="740" spans="1:7" ht="14" x14ac:dyDescent="0.15">
      <c r="A740" s="228">
        <v>78</v>
      </c>
      <c r="B740" s="208"/>
      <c r="C740" s="224">
        <v>305871.09375</v>
      </c>
      <c r="D740" s="224">
        <v>220338.046875</v>
      </c>
      <c r="E740" s="224">
        <v>171606.953125</v>
      </c>
      <c r="F740" s="212">
        <v>148830.390625</v>
      </c>
      <c r="G740" s="212">
        <v>115491.953125</v>
      </c>
    </row>
    <row r="741" spans="1:7" ht="14" x14ac:dyDescent="0.15">
      <c r="A741" s="228">
        <v>79</v>
      </c>
      <c r="B741" s="208"/>
      <c r="C741" s="224">
        <v>320524.6875</v>
      </c>
      <c r="D741" s="224">
        <v>230886.484375</v>
      </c>
      <c r="E741" s="224">
        <v>179820.625</v>
      </c>
      <c r="F741" s="212">
        <v>155955.625</v>
      </c>
      <c r="G741" s="212">
        <v>121011.40625</v>
      </c>
    </row>
    <row r="742" spans="1:7" ht="14" x14ac:dyDescent="0.15">
      <c r="A742" s="228">
        <v>80</v>
      </c>
      <c r="B742" s="208"/>
      <c r="C742" s="224">
        <v>335195.078125</v>
      </c>
      <c r="D742" s="224">
        <v>241455.078125</v>
      </c>
      <c r="E742" s="224">
        <v>188051.09375</v>
      </c>
      <c r="F742" s="212">
        <v>163097.65625</v>
      </c>
      <c r="G742" s="212">
        <v>126544.296875</v>
      </c>
    </row>
    <row r="743" spans="1:7" ht="14" x14ac:dyDescent="0.15">
      <c r="A743" s="228">
        <v>81</v>
      </c>
      <c r="B743" s="208"/>
      <c r="C743" s="224">
        <v>349791.5625</v>
      </c>
      <c r="D743" s="224">
        <v>251959.84375</v>
      </c>
      <c r="E743" s="224">
        <v>196234.53125</v>
      </c>
      <c r="F743" s="212">
        <v>170196.015625</v>
      </c>
      <c r="G743" s="212">
        <v>132050.3125</v>
      </c>
    </row>
    <row r="744" spans="1:7" ht="14" x14ac:dyDescent="0.15">
      <c r="A744" s="228">
        <v>82</v>
      </c>
      <c r="B744" s="208"/>
      <c r="C744" s="224">
        <v>364441.796875</v>
      </c>
      <c r="D744" s="224">
        <v>262511.640625</v>
      </c>
      <c r="E744" s="224">
        <v>204448.203125</v>
      </c>
      <c r="F744" s="212">
        <v>177314.53125</v>
      </c>
      <c r="G744" s="212">
        <v>137569.765625</v>
      </c>
    </row>
    <row r="745" spans="1:7" ht="14" x14ac:dyDescent="0.15">
      <c r="A745" s="228">
        <v>83</v>
      </c>
      <c r="B745" s="208"/>
      <c r="C745" s="224">
        <v>379105.46875</v>
      </c>
      <c r="D745" s="224">
        <v>273070.15625</v>
      </c>
      <c r="E745" s="224">
        <v>212668.59375</v>
      </c>
      <c r="F745" s="212">
        <v>184439.765625</v>
      </c>
      <c r="G745" s="212">
        <v>143099.296875</v>
      </c>
    </row>
    <row r="746" spans="1:7" ht="14" x14ac:dyDescent="0.15">
      <c r="A746" s="228">
        <v>84</v>
      </c>
      <c r="B746" s="208" t="s">
        <v>24</v>
      </c>
      <c r="C746" s="224">
        <v>393728.828125</v>
      </c>
      <c r="D746" s="224">
        <v>283598.4375</v>
      </c>
      <c r="E746" s="224">
        <v>220852.03125</v>
      </c>
      <c r="F746" s="212">
        <v>191534.765625</v>
      </c>
      <c r="G746" s="212">
        <v>148608.671875</v>
      </c>
    </row>
    <row r="747" spans="1:7" ht="14" x14ac:dyDescent="0.15">
      <c r="A747" s="228">
        <v>1</v>
      </c>
      <c r="B747" s="208" t="s">
        <v>25</v>
      </c>
      <c r="C747" s="224">
        <v>12325.546875</v>
      </c>
      <c r="D747" s="224">
        <v>8882.1875</v>
      </c>
      <c r="E747" s="224">
        <v>7279.765625</v>
      </c>
      <c r="F747" s="212">
        <v>6308.90625</v>
      </c>
      <c r="G747" s="212">
        <v>4891.25</v>
      </c>
    </row>
    <row r="748" spans="1:7" ht="14" x14ac:dyDescent="0.15">
      <c r="A748" s="228">
        <v>2</v>
      </c>
      <c r="B748" s="208" t="s">
        <v>26</v>
      </c>
      <c r="C748" s="224">
        <v>19420.546875</v>
      </c>
      <c r="D748" s="224">
        <v>13988.4375</v>
      </c>
      <c r="E748" s="224">
        <v>11458.828125</v>
      </c>
      <c r="F748" s="212">
        <v>9937.03125</v>
      </c>
      <c r="G748" s="212">
        <v>7703.046875</v>
      </c>
    </row>
    <row r="749" spans="1:7" ht="14" x14ac:dyDescent="0.15">
      <c r="A749" s="228">
        <v>3</v>
      </c>
      <c r="B749" s="208" t="s">
        <v>27</v>
      </c>
      <c r="C749" s="224">
        <v>28329.609375</v>
      </c>
      <c r="D749" s="224">
        <v>20394.765625</v>
      </c>
      <c r="E749" s="224">
        <v>16712.890625</v>
      </c>
      <c r="F749" s="212">
        <v>14492.34375</v>
      </c>
      <c r="G749" s="212">
        <v>11243.828125</v>
      </c>
    </row>
    <row r="750" spans="1:7" x14ac:dyDescent="0.15">
      <c r="A750" s="229"/>
      <c r="B750" s="229"/>
      <c r="C750" s="229"/>
      <c r="D750" s="229"/>
      <c r="E750" s="229"/>
      <c r="F750" s="229"/>
      <c r="G750" s="229"/>
    </row>
    <row r="751" spans="1:7" ht="18" x14ac:dyDescent="0.2">
      <c r="A751" s="269" t="s">
        <v>29</v>
      </c>
      <c r="B751" s="269"/>
      <c r="C751" s="269"/>
      <c r="D751" s="269"/>
      <c r="E751" s="269"/>
      <c r="F751" s="269"/>
      <c r="G751" s="269"/>
    </row>
    <row r="752" spans="1:7" ht="18" x14ac:dyDescent="0.2">
      <c r="A752" s="269" t="s">
        <v>34</v>
      </c>
      <c r="B752" s="269"/>
      <c r="C752" s="269"/>
      <c r="D752" s="269"/>
      <c r="E752" s="269"/>
      <c r="F752" s="269"/>
      <c r="G752" s="269"/>
    </row>
    <row r="753" spans="1:7" x14ac:dyDescent="0.15">
      <c r="A753" s="270" t="s">
        <v>17</v>
      </c>
      <c r="B753" s="270"/>
      <c r="C753" s="270"/>
      <c r="D753" s="270"/>
      <c r="E753" s="270"/>
      <c r="F753" s="270"/>
      <c r="G753" s="270"/>
    </row>
    <row r="754" spans="1:7" x14ac:dyDescent="0.15">
      <c r="A754" s="228" t="s">
        <v>0</v>
      </c>
      <c r="B754" s="206" t="s">
        <v>0</v>
      </c>
      <c r="C754" s="207">
        <v>2000</v>
      </c>
      <c r="D754" s="207">
        <v>5000</v>
      </c>
      <c r="E754" s="240"/>
      <c r="F754" s="240"/>
      <c r="G754" s="240"/>
    </row>
    <row r="755" spans="1:7" ht="14" x14ac:dyDescent="0.15">
      <c r="A755" s="228">
        <v>18</v>
      </c>
      <c r="B755" s="208"/>
      <c r="C755" s="230">
        <v>19890.859375</v>
      </c>
      <c r="D755" s="212">
        <v>14415.078125</v>
      </c>
      <c r="E755" s="212">
        <v>10380.46875</v>
      </c>
      <c r="F755" s="212">
        <v>7790.390625</v>
      </c>
      <c r="G755" s="212">
        <v>0</v>
      </c>
    </row>
    <row r="756" spans="1:7" ht="14" x14ac:dyDescent="0.15">
      <c r="A756" s="228">
        <v>19</v>
      </c>
      <c r="B756" s="208"/>
      <c r="C756" s="230">
        <v>20629.921875</v>
      </c>
      <c r="D756" s="212">
        <v>14945.859375</v>
      </c>
      <c r="E756" s="212">
        <v>10756.71875</v>
      </c>
      <c r="F756" s="212">
        <v>8075.9375</v>
      </c>
      <c r="G756" s="212">
        <v>0</v>
      </c>
    </row>
    <row r="757" spans="1:7" ht="14" x14ac:dyDescent="0.15">
      <c r="A757" s="228">
        <v>20</v>
      </c>
      <c r="B757" s="208"/>
      <c r="C757" s="230">
        <v>21436.171875</v>
      </c>
      <c r="D757" s="212">
        <v>15523.671875</v>
      </c>
      <c r="E757" s="212">
        <v>11163.203125</v>
      </c>
      <c r="F757" s="212">
        <v>8378.28125</v>
      </c>
      <c r="G757" s="212">
        <v>0</v>
      </c>
    </row>
    <row r="758" spans="1:7" ht="14" x14ac:dyDescent="0.15">
      <c r="A758" s="228">
        <v>21</v>
      </c>
      <c r="B758" s="208"/>
      <c r="C758" s="230">
        <v>22245.78125</v>
      </c>
      <c r="D758" s="212">
        <v>16114.921875</v>
      </c>
      <c r="E758" s="212">
        <v>11586.484375</v>
      </c>
      <c r="F758" s="212">
        <v>8687.34375</v>
      </c>
      <c r="G758" s="212">
        <v>0</v>
      </c>
    </row>
    <row r="759" spans="1:7" ht="14" x14ac:dyDescent="0.15">
      <c r="A759" s="228">
        <v>22</v>
      </c>
      <c r="B759" s="208"/>
      <c r="C759" s="230">
        <v>23001.640625</v>
      </c>
      <c r="D759" s="212">
        <v>16652.421875</v>
      </c>
      <c r="E759" s="212">
        <v>11966.09375</v>
      </c>
      <c r="F759" s="212">
        <v>8972.890625</v>
      </c>
      <c r="G759" s="212">
        <v>0</v>
      </c>
    </row>
    <row r="760" spans="1:7" ht="14" x14ac:dyDescent="0.15">
      <c r="A760" s="228">
        <v>23</v>
      </c>
      <c r="B760" s="208"/>
      <c r="C760" s="230">
        <v>23821.328125</v>
      </c>
      <c r="D760" s="212">
        <v>17236.953125</v>
      </c>
      <c r="E760" s="212">
        <v>12389.375</v>
      </c>
      <c r="F760" s="212">
        <v>9281.953125</v>
      </c>
      <c r="G760" s="212">
        <v>0</v>
      </c>
    </row>
    <row r="761" spans="1:7" ht="14" x14ac:dyDescent="0.15">
      <c r="A761" s="228">
        <v>24</v>
      </c>
      <c r="B761" s="208"/>
      <c r="C761" s="230">
        <v>24604.0625</v>
      </c>
      <c r="D761" s="212">
        <v>17804.6875</v>
      </c>
      <c r="E761" s="212">
        <v>12795.859375</v>
      </c>
      <c r="F761" s="212">
        <v>9587.65625</v>
      </c>
      <c r="G761" s="212">
        <v>0</v>
      </c>
    </row>
    <row r="762" spans="1:7" ht="14" x14ac:dyDescent="0.15">
      <c r="A762" s="228">
        <v>25</v>
      </c>
      <c r="B762" s="208"/>
      <c r="C762" s="230">
        <v>25104.609375</v>
      </c>
      <c r="D762" s="212">
        <v>18164.140625</v>
      </c>
      <c r="E762" s="212">
        <v>13047.8125</v>
      </c>
      <c r="F762" s="212">
        <v>9769.0625</v>
      </c>
      <c r="G762" s="212">
        <v>0</v>
      </c>
    </row>
    <row r="763" spans="1:7" ht="14" x14ac:dyDescent="0.15">
      <c r="A763" s="228">
        <v>26</v>
      </c>
      <c r="B763" s="208"/>
      <c r="C763" s="230">
        <v>25897.421875</v>
      </c>
      <c r="D763" s="212">
        <v>18731.875</v>
      </c>
      <c r="E763" s="212">
        <v>13461.015625</v>
      </c>
      <c r="F763" s="212">
        <v>10081.484375</v>
      </c>
      <c r="G763" s="212">
        <v>0</v>
      </c>
    </row>
    <row r="764" spans="1:7" ht="14" x14ac:dyDescent="0.15">
      <c r="A764" s="228">
        <v>27</v>
      </c>
      <c r="B764" s="208"/>
      <c r="C764" s="230">
        <v>26700.3125</v>
      </c>
      <c r="D764" s="212">
        <v>19316.40625</v>
      </c>
      <c r="E764" s="212">
        <v>13874.21875</v>
      </c>
      <c r="F764" s="212">
        <v>10390.546875</v>
      </c>
      <c r="G764" s="212">
        <v>0</v>
      </c>
    </row>
    <row r="765" spans="1:7" ht="14" x14ac:dyDescent="0.15">
      <c r="A765" s="228">
        <v>28</v>
      </c>
      <c r="B765" s="208"/>
      <c r="C765" s="230">
        <v>27479.6875</v>
      </c>
      <c r="D765" s="212">
        <v>19874.0625</v>
      </c>
      <c r="E765" s="212">
        <v>14270.625</v>
      </c>
      <c r="F765" s="212">
        <v>10686.171875</v>
      </c>
      <c r="G765" s="212">
        <v>0</v>
      </c>
    </row>
    <row r="766" spans="1:7" ht="14" x14ac:dyDescent="0.15">
      <c r="A766" s="228">
        <v>29</v>
      </c>
      <c r="B766" s="208"/>
      <c r="C766" s="230">
        <v>28517.734375</v>
      </c>
      <c r="D766" s="212">
        <v>20623.203125</v>
      </c>
      <c r="E766" s="212">
        <v>14787.96875</v>
      </c>
      <c r="F766" s="212">
        <v>11065.78125</v>
      </c>
      <c r="G766" s="212">
        <v>0</v>
      </c>
    </row>
    <row r="767" spans="1:7" ht="14" x14ac:dyDescent="0.15">
      <c r="A767" s="228">
        <v>30</v>
      </c>
      <c r="B767" s="208"/>
      <c r="C767" s="230">
        <v>29589.375</v>
      </c>
      <c r="D767" s="212">
        <v>21389.140625</v>
      </c>
      <c r="E767" s="212">
        <v>15345.625</v>
      </c>
      <c r="F767" s="212">
        <v>11489.0625</v>
      </c>
      <c r="G767" s="212">
        <v>0</v>
      </c>
    </row>
    <row r="768" spans="1:7" ht="14" x14ac:dyDescent="0.15">
      <c r="A768" s="228">
        <v>31</v>
      </c>
      <c r="B768" s="208"/>
      <c r="C768" s="230">
        <v>30661.015625</v>
      </c>
      <c r="D768" s="212">
        <v>22161.796875</v>
      </c>
      <c r="E768" s="212">
        <v>15903.28125</v>
      </c>
      <c r="F768" s="212">
        <v>11895.546875</v>
      </c>
      <c r="G768" s="212">
        <v>0</v>
      </c>
    </row>
    <row r="769" spans="1:7" ht="14" x14ac:dyDescent="0.15">
      <c r="A769" s="228">
        <v>32</v>
      </c>
      <c r="B769" s="208"/>
      <c r="C769" s="230">
        <v>31729.296875</v>
      </c>
      <c r="D769" s="212">
        <v>22927.734375</v>
      </c>
      <c r="E769" s="212">
        <v>16447.5</v>
      </c>
      <c r="F769" s="212">
        <v>12298.671875</v>
      </c>
      <c r="G769" s="212">
        <v>0</v>
      </c>
    </row>
    <row r="770" spans="1:7" ht="14" x14ac:dyDescent="0.15">
      <c r="A770" s="228">
        <v>33</v>
      </c>
      <c r="B770" s="208"/>
      <c r="C770" s="230">
        <v>32411.25</v>
      </c>
      <c r="D770" s="212">
        <v>23414.84375</v>
      </c>
      <c r="E770" s="212">
        <v>16796.875</v>
      </c>
      <c r="F770" s="212">
        <v>12557.34375</v>
      </c>
      <c r="G770" s="212">
        <v>0</v>
      </c>
    </row>
    <row r="771" spans="1:7" ht="14" x14ac:dyDescent="0.15">
      <c r="A771" s="228">
        <v>34</v>
      </c>
      <c r="B771" s="208"/>
      <c r="C771" s="230">
        <v>33079.765625</v>
      </c>
      <c r="D771" s="212">
        <v>23898.59375</v>
      </c>
      <c r="E771" s="212">
        <v>17139.53125</v>
      </c>
      <c r="F771" s="212">
        <v>12816.015625</v>
      </c>
      <c r="G771" s="212">
        <v>0</v>
      </c>
    </row>
    <row r="772" spans="1:7" ht="14" x14ac:dyDescent="0.15">
      <c r="A772" s="228">
        <v>35</v>
      </c>
      <c r="B772" s="208"/>
      <c r="C772" s="230">
        <v>33755</v>
      </c>
      <c r="D772" s="212">
        <v>24385.703125</v>
      </c>
      <c r="E772" s="212">
        <v>17472.109375</v>
      </c>
      <c r="F772" s="212">
        <v>13071.328125</v>
      </c>
      <c r="G772" s="212">
        <v>0</v>
      </c>
    </row>
    <row r="773" spans="1:7" ht="14" x14ac:dyDescent="0.15">
      <c r="A773" s="228">
        <v>36</v>
      </c>
      <c r="B773" s="208"/>
      <c r="C773" s="230">
        <v>34440.3125</v>
      </c>
      <c r="D773" s="212">
        <v>24882.890625</v>
      </c>
      <c r="E773" s="212">
        <v>17828.203125</v>
      </c>
      <c r="F773" s="212">
        <v>13336.71875</v>
      </c>
      <c r="G773" s="212">
        <v>0</v>
      </c>
    </row>
    <row r="774" spans="1:7" ht="14" x14ac:dyDescent="0.15">
      <c r="A774" s="228">
        <v>37</v>
      </c>
      <c r="B774" s="208"/>
      <c r="C774" s="230">
        <v>35095.390625</v>
      </c>
      <c r="D774" s="212">
        <v>25353.203125</v>
      </c>
      <c r="E774" s="212">
        <v>18174.21875</v>
      </c>
      <c r="F774" s="212">
        <v>13588.671875</v>
      </c>
      <c r="G774" s="212">
        <v>0</v>
      </c>
    </row>
    <row r="775" spans="1:7" ht="14" x14ac:dyDescent="0.15">
      <c r="A775" s="228">
        <v>38</v>
      </c>
      <c r="B775" s="208"/>
      <c r="C775" s="230">
        <v>35700.078125</v>
      </c>
      <c r="D775" s="212">
        <v>25783.203125</v>
      </c>
      <c r="E775" s="212">
        <v>18476.5625</v>
      </c>
      <c r="F775" s="212">
        <v>13810.390625</v>
      </c>
      <c r="G775" s="212">
        <v>0</v>
      </c>
    </row>
    <row r="776" spans="1:7" ht="14" x14ac:dyDescent="0.15">
      <c r="A776" s="228">
        <v>39</v>
      </c>
      <c r="B776" s="208"/>
      <c r="C776" s="230">
        <v>36627.265625</v>
      </c>
      <c r="D776" s="212">
        <v>26455.078125</v>
      </c>
      <c r="E776" s="212">
        <v>18953.59375</v>
      </c>
      <c r="F776" s="212">
        <v>14169.84375</v>
      </c>
      <c r="G776" s="212">
        <v>0</v>
      </c>
    </row>
    <row r="777" spans="1:7" ht="14" x14ac:dyDescent="0.15">
      <c r="A777" s="228">
        <v>40</v>
      </c>
      <c r="B777" s="208"/>
      <c r="C777" s="230">
        <v>37221.875</v>
      </c>
      <c r="D777" s="212">
        <v>26881.71875</v>
      </c>
      <c r="E777" s="212">
        <v>19266.015625</v>
      </c>
      <c r="F777" s="212">
        <v>14398.28125</v>
      </c>
      <c r="G777" s="212">
        <v>0</v>
      </c>
    </row>
    <row r="778" spans="1:7" ht="14" x14ac:dyDescent="0.15">
      <c r="A778" s="228">
        <v>41</v>
      </c>
      <c r="B778" s="208"/>
      <c r="C778" s="230">
        <v>37803.046875</v>
      </c>
      <c r="D778" s="212">
        <v>27305</v>
      </c>
      <c r="E778" s="212">
        <v>19561.640625</v>
      </c>
      <c r="F778" s="212">
        <v>14616.640625</v>
      </c>
      <c r="G778" s="212">
        <v>0</v>
      </c>
    </row>
    <row r="779" spans="1:7" ht="14" x14ac:dyDescent="0.15">
      <c r="A779" s="228">
        <v>42</v>
      </c>
      <c r="B779" s="208"/>
      <c r="C779" s="230">
        <v>38401.015625</v>
      </c>
      <c r="D779" s="212">
        <v>27731.640625</v>
      </c>
      <c r="E779" s="212">
        <v>19857.265625</v>
      </c>
      <c r="F779" s="212">
        <v>14841.71875</v>
      </c>
      <c r="G779" s="212">
        <v>0</v>
      </c>
    </row>
    <row r="780" spans="1:7" ht="14" x14ac:dyDescent="0.15">
      <c r="A780" s="228">
        <v>43</v>
      </c>
      <c r="B780" s="208"/>
      <c r="C780" s="230">
        <v>39089.6875</v>
      </c>
      <c r="D780" s="212">
        <v>28222.109375</v>
      </c>
      <c r="E780" s="212">
        <v>20220.078125</v>
      </c>
      <c r="F780" s="212">
        <v>15107.109375</v>
      </c>
      <c r="G780" s="212">
        <v>0</v>
      </c>
    </row>
    <row r="781" spans="1:7" ht="14" x14ac:dyDescent="0.15">
      <c r="A781" s="228">
        <v>44</v>
      </c>
      <c r="B781" s="208"/>
      <c r="C781" s="230">
        <v>39815.3125</v>
      </c>
      <c r="D781" s="212">
        <v>28739.453125</v>
      </c>
      <c r="E781" s="212">
        <v>20582.890625</v>
      </c>
      <c r="F781" s="212">
        <v>15375.859375</v>
      </c>
      <c r="G781" s="212">
        <v>0</v>
      </c>
    </row>
    <row r="782" spans="1:7" ht="14" x14ac:dyDescent="0.15">
      <c r="A782" s="228">
        <v>45</v>
      </c>
      <c r="B782" s="208"/>
      <c r="C782" s="230">
        <v>40497.265625</v>
      </c>
      <c r="D782" s="212">
        <v>29233.28125</v>
      </c>
      <c r="E782" s="212">
        <v>20935.625</v>
      </c>
      <c r="F782" s="212">
        <v>15637.890625</v>
      </c>
      <c r="G782" s="212">
        <v>0</v>
      </c>
    </row>
    <row r="783" spans="1:7" ht="14" x14ac:dyDescent="0.15">
      <c r="A783" s="228">
        <v>46</v>
      </c>
      <c r="B783" s="208"/>
      <c r="C783" s="230">
        <v>41226.25</v>
      </c>
      <c r="D783" s="212">
        <v>29757.34375</v>
      </c>
      <c r="E783" s="212">
        <v>21301.796875</v>
      </c>
      <c r="F783" s="212">
        <v>15913.359375</v>
      </c>
      <c r="G783" s="212">
        <v>0</v>
      </c>
    </row>
    <row r="784" spans="1:7" ht="14" x14ac:dyDescent="0.15">
      <c r="A784" s="228">
        <v>47</v>
      </c>
      <c r="B784" s="208"/>
      <c r="C784" s="230">
        <v>41901.484375</v>
      </c>
      <c r="D784" s="212">
        <v>30247.8125</v>
      </c>
      <c r="E784" s="212">
        <v>21651.171875</v>
      </c>
      <c r="F784" s="212">
        <v>16178.75</v>
      </c>
      <c r="G784" s="212">
        <v>0</v>
      </c>
    </row>
    <row r="785" spans="1:7" ht="14" x14ac:dyDescent="0.15">
      <c r="A785" s="228">
        <v>48</v>
      </c>
      <c r="B785" s="208"/>
      <c r="C785" s="230">
        <v>42899.21875</v>
      </c>
      <c r="D785" s="212">
        <v>30963.359375</v>
      </c>
      <c r="E785" s="212">
        <v>22474.21875</v>
      </c>
      <c r="F785" s="212">
        <v>16786.796875</v>
      </c>
      <c r="G785" s="212">
        <v>0</v>
      </c>
    </row>
    <row r="786" spans="1:7" ht="14" x14ac:dyDescent="0.15">
      <c r="A786" s="228">
        <v>49</v>
      </c>
      <c r="B786" s="208"/>
      <c r="C786" s="230">
        <v>44081.71875</v>
      </c>
      <c r="D786" s="212">
        <v>31813.28125</v>
      </c>
      <c r="E786" s="212">
        <v>23088.984375</v>
      </c>
      <c r="F786" s="212">
        <v>17243.671875</v>
      </c>
      <c r="G786" s="212">
        <v>0</v>
      </c>
    </row>
    <row r="787" spans="1:7" ht="14" x14ac:dyDescent="0.15">
      <c r="A787" s="228">
        <v>50</v>
      </c>
      <c r="B787" s="208"/>
      <c r="C787" s="230">
        <v>45277.65625</v>
      </c>
      <c r="D787" s="212">
        <v>32676.640625</v>
      </c>
      <c r="E787" s="212">
        <v>23703.75</v>
      </c>
      <c r="F787" s="212">
        <v>17700.546875</v>
      </c>
      <c r="G787" s="212">
        <v>0</v>
      </c>
    </row>
    <row r="788" spans="1:7" ht="14" x14ac:dyDescent="0.15">
      <c r="A788" s="228">
        <v>51</v>
      </c>
      <c r="B788" s="208"/>
      <c r="C788" s="230">
        <v>46443.359375</v>
      </c>
      <c r="D788" s="212">
        <v>33513.125</v>
      </c>
      <c r="E788" s="212">
        <v>24311.796875</v>
      </c>
      <c r="F788" s="212">
        <v>18150.703125</v>
      </c>
      <c r="G788" s="212">
        <v>0</v>
      </c>
    </row>
    <row r="789" spans="1:7" ht="14" x14ac:dyDescent="0.15">
      <c r="A789" s="228">
        <v>52</v>
      </c>
      <c r="B789" s="208"/>
      <c r="C789" s="230">
        <v>48069.296875</v>
      </c>
      <c r="D789" s="212">
        <v>34682.1875</v>
      </c>
      <c r="E789" s="212">
        <v>25161.71875</v>
      </c>
      <c r="F789" s="212">
        <v>18778.90625</v>
      </c>
      <c r="G789" s="212">
        <v>0</v>
      </c>
    </row>
    <row r="790" spans="1:7" ht="14" x14ac:dyDescent="0.15">
      <c r="A790" s="228">
        <v>53</v>
      </c>
      <c r="B790" s="208"/>
      <c r="C790" s="230">
        <v>50780.3125</v>
      </c>
      <c r="D790" s="212">
        <v>36633.984375</v>
      </c>
      <c r="E790" s="212">
        <v>26569.296875</v>
      </c>
      <c r="F790" s="212">
        <v>19830.390625</v>
      </c>
      <c r="G790" s="212">
        <v>0</v>
      </c>
    </row>
    <row r="791" spans="1:7" ht="14" x14ac:dyDescent="0.15">
      <c r="A791" s="228">
        <v>54</v>
      </c>
      <c r="B791" s="208"/>
      <c r="C791" s="230">
        <v>53998.59375</v>
      </c>
      <c r="D791" s="212">
        <v>38948.59375</v>
      </c>
      <c r="E791" s="212">
        <v>28232.1875</v>
      </c>
      <c r="F791" s="212">
        <v>21076.71875</v>
      </c>
      <c r="G791" s="212">
        <v>0</v>
      </c>
    </row>
    <row r="792" spans="1:7" ht="14" x14ac:dyDescent="0.15">
      <c r="A792" s="228">
        <v>55</v>
      </c>
      <c r="B792" s="208"/>
      <c r="C792" s="230">
        <v>56813.75</v>
      </c>
      <c r="D792" s="212">
        <v>40974.296875</v>
      </c>
      <c r="E792" s="212">
        <v>29703.59375</v>
      </c>
      <c r="F792" s="212">
        <v>22161.796875</v>
      </c>
      <c r="G792" s="212">
        <v>0</v>
      </c>
    </row>
    <row r="793" spans="1:7" ht="14" x14ac:dyDescent="0.15">
      <c r="A793" s="228">
        <v>56</v>
      </c>
      <c r="B793" s="208"/>
      <c r="C793" s="230">
        <v>59081.328125</v>
      </c>
      <c r="D793" s="212">
        <v>42613.671875</v>
      </c>
      <c r="E793" s="212">
        <v>30876.015625</v>
      </c>
      <c r="F793" s="212">
        <v>23035.234375</v>
      </c>
      <c r="G793" s="212">
        <v>0</v>
      </c>
    </row>
    <row r="794" spans="1:7" ht="14" x14ac:dyDescent="0.15">
      <c r="A794" s="228">
        <v>57</v>
      </c>
      <c r="B794" s="208"/>
      <c r="C794" s="230">
        <v>61953.59375</v>
      </c>
      <c r="D794" s="212">
        <v>44672.96875</v>
      </c>
      <c r="E794" s="212">
        <v>32374.296875</v>
      </c>
      <c r="F794" s="212">
        <v>24150.546875</v>
      </c>
      <c r="G794" s="212">
        <v>0</v>
      </c>
    </row>
    <row r="795" spans="1:7" ht="14" x14ac:dyDescent="0.15">
      <c r="A795" s="228">
        <v>58</v>
      </c>
      <c r="B795" s="208"/>
      <c r="C795" s="230">
        <v>66482.03125</v>
      </c>
      <c r="D795" s="212">
        <v>47931.5625</v>
      </c>
      <c r="E795" s="212">
        <v>34729.21875</v>
      </c>
      <c r="F795" s="212">
        <v>25904.140625</v>
      </c>
      <c r="G795" s="212">
        <v>0</v>
      </c>
    </row>
    <row r="796" spans="1:7" ht="14" x14ac:dyDescent="0.15">
      <c r="A796" s="228">
        <v>59</v>
      </c>
      <c r="B796" s="208"/>
      <c r="C796" s="230">
        <v>71114.609375</v>
      </c>
      <c r="D796" s="212">
        <v>51267.421875</v>
      </c>
      <c r="E796" s="212">
        <v>37134.53125</v>
      </c>
      <c r="F796" s="212">
        <v>27691.328125</v>
      </c>
      <c r="G796" s="212">
        <v>0</v>
      </c>
    </row>
    <row r="797" spans="1:7" ht="14" x14ac:dyDescent="0.15">
      <c r="A797" s="228">
        <v>60</v>
      </c>
      <c r="B797" s="208"/>
      <c r="C797" s="230">
        <v>75861.40625</v>
      </c>
      <c r="D797" s="212">
        <v>54673.828125</v>
      </c>
      <c r="E797" s="212">
        <v>39600.3125</v>
      </c>
      <c r="F797" s="212">
        <v>29528.90625</v>
      </c>
      <c r="G797" s="212">
        <v>0</v>
      </c>
    </row>
    <row r="798" spans="1:7" ht="14" x14ac:dyDescent="0.15">
      <c r="A798" s="228">
        <v>61</v>
      </c>
      <c r="B798" s="208"/>
      <c r="C798" s="230">
        <v>80641.796875</v>
      </c>
      <c r="D798" s="212">
        <v>58117.1875</v>
      </c>
      <c r="E798" s="212">
        <v>42082.890625</v>
      </c>
      <c r="F798" s="212">
        <v>31376.5625</v>
      </c>
      <c r="G798" s="212">
        <v>0</v>
      </c>
    </row>
    <row r="799" spans="1:7" ht="14" x14ac:dyDescent="0.15">
      <c r="A799" s="228">
        <v>62</v>
      </c>
      <c r="B799" s="208"/>
      <c r="C799" s="230">
        <v>85543.125</v>
      </c>
      <c r="D799" s="212">
        <v>61644.53125</v>
      </c>
      <c r="E799" s="212">
        <v>44625.9375</v>
      </c>
      <c r="F799" s="212">
        <v>33267.890625</v>
      </c>
      <c r="G799" s="212">
        <v>0</v>
      </c>
    </row>
    <row r="800" spans="1:7" ht="14" x14ac:dyDescent="0.15">
      <c r="A800" s="228">
        <v>63</v>
      </c>
      <c r="B800" s="208"/>
      <c r="C800" s="230">
        <v>92742.265625</v>
      </c>
      <c r="D800" s="212">
        <v>66824.6875</v>
      </c>
      <c r="E800" s="212">
        <v>48375</v>
      </c>
      <c r="F800" s="212">
        <v>36049.453125</v>
      </c>
      <c r="G800" s="212">
        <v>0</v>
      </c>
    </row>
    <row r="801" spans="1:7" ht="14" x14ac:dyDescent="0.15">
      <c r="A801" s="228">
        <v>64</v>
      </c>
      <c r="B801" s="208"/>
      <c r="C801" s="230">
        <v>100999.609375</v>
      </c>
      <c r="D801" s="212">
        <v>72757.34375</v>
      </c>
      <c r="E801" s="212">
        <v>52661.5625</v>
      </c>
      <c r="F801" s="212">
        <v>39240.859375</v>
      </c>
      <c r="G801" s="212">
        <v>0</v>
      </c>
    </row>
    <row r="802" spans="1:7" ht="14" x14ac:dyDescent="0.15">
      <c r="A802" s="228">
        <v>65</v>
      </c>
      <c r="B802" s="208"/>
      <c r="C802" s="230">
        <v>107543.671875</v>
      </c>
      <c r="D802" s="212">
        <v>77467.1875</v>
      </c>
      <c r="E802" s="212">
        <v>56061.25</v>
      </c>
      <c r="F802" s="212">
        <v>41767.109375</v>
      </c>
      <c r="G802" s="212">
        <v>0</v>
      </c>
    </row>
    <row r="803" spans="1:7" ht="14" x14ac:dyDescent="0.15">
      <c r="A803" s="228">
        <v>66</v>
      </c>
      <c r="B803" s="208"/>
      <c r="C803" s="230">
        <v>114091.09375</v>
      </c>
      <c r="D803" s="212">
        <v>82180.390625</v>
      </c>
      <c r="E803" s="212">
        <v>59467.65625</v>
      </c>
      <c r="F803" s="212">
        <v>44303.4375</v>
      </c>
      <c r="G803" s="212">
        <v>0</v>
      </c>
    </row>
    <row r="804" spans="1:7" ht="14" x14ac:dyDescent="0.15">
      <c r="A804" s="228">
        <v>67</v>
      </c>
      <c r="B804" s="208"/>
      <c r="C804" s="230">
        <v>120695.625</v>
      </c>
      <c r="D804" s="212">
        <v>86930.546875</v>
      </c>
      <c r="E804" s="212">
        <v>62904.296875</v>
      </c>
      <c r="F804" s="212">
        <v>46859.921875</v>
      </c>
      <c r="G804" s="212">
        <v>0</v>
      </c>
    </row>
    <row r="805" spans="1:7" ht="14" x14ac:dyDescent="0.15">
      <c r="A805" s="228">
        <v>68</v>
      </c>
      <c r="B805" s="208"/>
      <c r="C805" s="230">
        <v>129718.90625</v>
      </c>
      <c r="D805" s="212">
        <v>93420.859375</v>
      </c>
      <c r="E805" s="212">
        <v>67587.265625</v>
      </c>
      <c r="F805" s="212">
        <v>50336.875</v>
      </c>
      <c r="G805" s="212">
        <v>0</v>
      </c>
    </row>
    <row r="806" spans="1:7" ht="14" x14ac:dyDescent="0.15">
      <c r="A806" s="228">
        <v>69</v>
      </c>
      <c r="B806" s="208"/>
      <c r="C806" s="230">
        <v>138849.6875</v>
      </c>
      <c r="D806" s="212">
        <v>99985.078125</v>
      </c>
      <c r="E806" s="212">
        <v>72337.421875</v>
      </c>
      <c r="F806" s="212">
        <v>53874.296875</v>
      </c>
      <c r="G806" s="212">
        <v>0</v>
      </c>
    </row>
    <row r="807" spans="1:7" ht="14" x14ac:dyDescent="0.15">
      <c r="A807" s="228">
        <v>70</v>
      </c>
      <c r="B807" s="208"/>
      <c r="C807" s="230">
        <v>147953.59375</v>
      </c>
      <c r="D807" s="212">
        <v>106549.296875</v>
      </c>
      <c r="E807" s="212">
        <v>77064.0625</v>
      </c>
      <c r="F807" s="212">
        <v>57388.203125</v>
      </c>
      <c r="G807" s="212">
        <v>0</v>
      </c>
    </row>
    <row r="808" spans="1:7" ht="14" x14ac:dyDescent="0.15">
      <c r="A808" s="228">
        <v>71</v>
      </c>
      <c r="B808" s="208"/>
      <c r="C808" s="230">
        <v>157064.21875</v>
      </c>
      <c r="D808" s="212">
        <v>113090</v>
      </c>
      <c r="E808" s="212">
        <v>81794.0625</v>
      </c>
      <c r="F808" s="212">
        <v>60912.1875</v>
      </c>
      <c r="G808" s="212">
        <v>0</v>
      </c>
    </row>
    <row r="809" spans="1:7" ht="14" x14ac:dyDescent="0.15">
      <c r="A809" s="228">
        <v>72</v>
      </c>
      <c r="B809" s="208"/>
      <c r="C809" s="230">
        <v>166168.125</v>
      </c>
      <c r="D809" s="212">
        <v>119650.859375</v>
      </c>
      <c r="E809" s="212">
        <v>86527.421875</v>
      </c>
      <c r="F809" s="212">
        <v>64429.453125</v>
      </c>
      <c r="G809" s="212">
        <v>0</v>
      </c>
    </row>
    <row r="810" spans="1:7" ht="14" x14ac:dyDescent="0.15">
      <c r="A810" s="228">
        <v>73</v>
      </c>
      <c r="B810" s="208"/>
      <c r="C810" s="230">
        <v>176968.515625</v>
      </c>
      <c r="D810" s="212">
        <v>127421.09375</v>
      </c>
      <c r="E810" s="212">
        <v>92127.5</v>
      </c>
      <c r="F810" s="212">
        <v>68605.15625</v>
      </c>
      <c r="G810" s="212">
        <v>0</v>
      </c>
    </row>
    <row r="811" spans="1:7" ht="14" x14ac:dyDescent="0.15">
      <c r="A811" s="228">
        <v>74</v>
      </c>
      <c r="B811" s="208"/>
      <c r="C811" s="230">
        <v>187762.1875</v>
      </c>
      <c r="D811" s="212">
        <v>135177.890625</v>
      </c>
      <c r="E811" s="212">
        <v>97737.65625</v>
      </c>
      <c r="F811" s="212">
        <v>72770.78125</v>
      </c>
      <c r="G811" s="212">
        <v>0</v>
      </c>
    </row>
    <row r="812" spans="1:7" ht="14" x14ac:dyDescent="0.15">
      <c r="A812" s="228">
        <v>75</v>
      </c>
      <c r="B812" s="208"/>
      <c r="C812" s="230">
        <v>198562.578125</v>
      </c>
      <c r="D812" s="212">
        <v>142948.125</v>
      </c>
      <c r="E812" s="212">
        <v>103347.8125</v>
      </c>
      <c r="F812" s="212">
        <v>76946.484375</v>
      </c>
      <c r="G812" s="212">
        <v>0</v>
      </c>
    </row>
    <row r="813" spans="1:7" ht="14" x14ac:dyDescent="0.15">
      <c r="A813" s="228">
        <v>76</v>
      </c>
      <c r="B813" s="208"/>
      <c r="C813" s="230">
        <v>209359.609375</v>
      </c>
      <c r="D813" s="212">
        <v>150721.71875</v>
      </c>
      <c r="E813" s="212">
        <v>108968.046875</v>
      </c>
      <c r="F813" s="212">
        <v>81128.90625</v>
      </c>
      <c r="G813" s="212">
        <v>0</v>
      </c>
    </row>
    <row r="814" spans="1:7" ht="14" x14ac:dyDescent="0.15">
      <c r="A814" s="228">
        <v>77</v>
      </c>
      <c r="B814" s="208"/>
      <c r="C814" s="230">
        <v>220166.71875</v>
      </c>
      <c r="D814" s="212">
        <v>158488.59375</v>
      </c>
      <c r="E814" s="212">
        <v>114571.484375</v>
      </c>
      <c r="F814" s="212">
        <v>85291.171875</v>
      </c>
      <c r="G814" s="212">
        <v>0</v>
      </c>
    </row>
    <row r="815" spans="1:7" ht="14" x14ac:dyDescent="0.15">
      <c r="A815" s="228">
        <v>78</v>
      </c>
      <c r="B815" s="208"/>
      <c r="C815" s="230">
        <v>231188.828125</v>
      </c>
      <c r="D815" s="212">
        <v>166420.078125</v>
      </c>
      <c r="E815" s="212">
        <v>120316.015625</v>
      </c>
      <c r="F815" s="212">
        <v>89560.9375</v>
      </c>
      <c r="G815" s="212">
        <v>0</v>
      </c>
    </row>
    <row r="816" spans="1:7" ht="14" x14ac:dyDescent="0.15">
      <c r="A816" s="228">
        <v>79</v>
      </c>
      <c r="B816" s="208"/>
      <c r="C816" s="230">
        <v>242257.96875</v>
      </c>
      <c r="D816" s="212">
        <v>174381.796875</v>
      </c>
      <c r="E816" s="212">
        <v>126063.90625</v>
      </c>
      <c r="F816" s="212">
        <v>93840.78125</v>
      </c>
      <c r="G816" s="212">
        <v>0</v>
      </c>
    </row>
    <row r="817" spans="1:7" ht="14" x14ac:dyDescent="0.15">
      <c r="A817" s="228">
        <v>80</v>
      </c>
      <c r="B817" s="208"/>
      <c r="C817" s="230">
        <v>253360.703125</v>
      </c>
      <c r="D817" s="212">
        <v>182373.75</v>
      </c>
      <c r="E817" s="212">
        <v>131831.953125</v>
      </c>
      <c r="F817" s="212">
        <v>98130.703125</v>
      </c>
      <c r="G817" s="212">
        <v>0</v>
      </c>
    </row>
    <row r="818" spans="1:7" ht="14" x14ac:dyDescent="0.15">
      <c r="A818" s="228">
        <v>81</v>
      </c>
      <c r="B818" s="208"/>
      <c r="C818" s="230">
        <v>264359.296875</v>
      </c>
      <c r="D818" s="212">
        <v>190288.4375</v>
      </c>
      <c r="E818" s="212">
        <v>137542.890625</v>
      </c>
      <c r="F818" s="212">
        <v>102380.3125</v>
      </c>
      <c r="G818" s="212">
        <v>0</v>
      </c>
    </row>
    <row r="819" spans="1:7" ht="14" x14ac:dyDescent="0.15">
      <c r="A819" s="228">
        <v>82</v>
      </c>
      <c r="B819" s="208"/>
      <c r="C819" s="230">
        <v>275451.953125</v>
      </c>
      <c r="D819" s="212">
        <v>198273.671875</v>
      </c>
      <c r="E819" s="212">
        <v>143304.21875</v>
      </c>
      <c r="F819" s="212">
        <v>106666.875</v>
      </c>
      <c r="G819" s="212">
        <v>0</v>
      </c>
    </row>
    <row r="820" spans="1:7" ht="14" x14ac:dyDescent="0.15">
      <c r="A820" s="228">
        <v>83</v>
      </c>
      <c r="B820" s="208"/>
      <c r="C820" s="230">
        <v>286527.8125</v>
      </c>
      <c r="D820" s="212">
        <v>206235.390625</v>
      </c>
      <c r="E820" s="212">
        <v>149062.1875</v>
      </c>
      <c r="F820" s="212">
        <v>110953.4375</v>
      </c>
      <c r="G820" s="212">
        <v>0</v>
      </c>
    </row>
    <row r="821" spans="1:7" ht="14" x14ac:dyDescent="0.15">
      <c r="A821" s="228">
        <v>84</v>
      </c>
      <c r="B821" s="208" t="s">
        <v>24</v>
      </c>
      <c r="C821" s="230">
        <v>297529.765625</v>
      </c>
      <c r="D821" s="212">
        <v>214156.796875</v>
      </c>
      <c r="E821" s="212">
        <v>154783.203125</v>
      </c>
      <c r="F821" s="212">
        <v>115206.40625</v>
      </c>
      <c r="G821" s="212">
        <v>0</v>
      </c>
    </row>
    <row r="822" spans="1:7" ht="14" x14ac:dyDescent="0.15">
      <c r="A822" s="228">
        <v>1</v>
      </c>
      <c r="B822" s="208" t="s">
        <v>25</v>
      </c>
      <c r="C822" s="230">
        <v>9003.125</v>
      </c>
      <c r="D822" s="212">
        <v>6473.515625</v>
      </c>
      <c r="E822" s="212">
        <v>4682.96875</v>
      </c>
      <c r="F822" s="224">
        <v>3483.671875</v>
      </c>
      <c r="G822" s="212">
        <v>0</v>
      </c>
    </row>
    <row r="823" spans="1:7" ht="14" x14ac:dyDescent="0.15">
      <c r="A823" s="228">
        <v>2</v>
      </c>
      <c r="B823" s="208" t="s">
        <v>26</v>
      </c>
      <c r="C823" s="230">
        <v>14203.4375</v>
      </c>
      <c r="D823" s="212">
        <v>10209.140625</v>
      </c>
      <c r="E823" s="212">
        <v>7383.90625</v>
      </c>
      <c r="F823" s="224">
        <v>5489.21875</v>
      </c>
      <c r="G823" s="212">
        <v>0</v>
      </c>
    </row>
    <row r="824" spans="1:7" ht="14" x14ac:dyDescent="0.15">
      <c r="A824" s="228">
        <v>3</v>
      </c>
      <c r="B824" s="208" t="s">
        <v>27</v>
      </c>
      <c r="C824" s="230">
        <v>20697.109375</v>
      </c>
      <c r="D824" s="212">
        <v>14895.46875</v>
      </c>
      <c r="E824" s="212">
        <v>10756.71875</v>
      </c>
      <c r="F824" s="224">
        <v>8005.390625</v>
      </c>
      <c r="G824" s="212">
        <v>0</v>
      </c>
    </row>
    <row r="825" spans="1:7" x14ac:dyDescent="0.15">
      <c r="A825" s="229"/>
      <c r="B825" s="229"/>
      <c r="C825" s="229"/>
      <c r="D825" s="229"/>
      <c r="E825" s="229"/>
      <c r="F825" s="229"/>
      <c r="G825" s="229"/>
    </row>
    <row r="826" spans="1:7" ht="18" x14ac:dyDescent="0.2">
      <c r="A826" s="269" t="s">
        <v>31</v>
      </c>
      <c r="B826" s="269"/>
      <c r="C826" s="269"/>
      <c r="D826" s="269"/>
      <c r="E826" s="269"/>
      <c r="F826" s="269"/>
      <c r="G826" s="269"/>
    </row>
    <row r="827" spans="1:7" ht="18" x14ac:dyDescent="0.2">
      <c r="A827" s="269" t="s">
        <v>34</v>
      </c>
      <c r="B827" s="269"/>
      <c r="C827" s="269"/>
      <c r="D827" s="269"/>
      <c r="E827" s="269"/>
      <c r="F827" s="269"/>
      <c r="G827" s="269"/>
    </row>
    <row r="828" spans="1:7" x14ac:dyDescent="0.15">
      <c r="A828" s="270" t="s">
        <v>17</v>
      </c>
      <c r="B828" s="270"/>
      <c r="C828" s="270"/>
      <c r="D828" s="270"/>
      <c r="E828" s="270"/>
      <c r="F828" s="270"/>
      <c r="G828" s="270"/>
    </row>
    <row r="829" spans="1:7" x14ac:dyDescent="0.15">
      <c r="A829" s="228" t="s">
        <v>0</v>
      </c>
      <c r="B829" s="206" t="s">
        <v>0</v>
      </c>
      <c r="C829" s="207">
        <v>3500</v>
      </c>
      <c r="D829" s="207">
        <v>5000</v>
      </c>
      <c r="E829" s="240"/>
      <c r="F829" s="240"/>
      <c r="G829" s="240"/>
    </row>
    <row r="830" spans="1:7" ht="14" x14ac:dyDescent="0.15">
      <c r="A830" s="228">
        <v>18</v>
      </c>
      <c r="B830" s="208"/>
      <c r="C830" s="212">
        <v>9342.421875</v>
      </c>
      <c r="D830" s="212">
        <v>7844.140625</v>
      </c>
      <c r="E830" s="212">
        <v>6967.34375</v>
      </c>
      <c r="F830" s="212">
        <v>0</v>
      </c>
      <c r="G830" s="212">
        <v>0</v>
      </c>
    </row>
    <row r="831" spans="1:7" ht="14" x14ac:dyDescent="0.15">
      <c r="A831" s="228">
        <v>19</v>
      </c>
      <c r="B831" s="208"/>
      <c r="C831" s="212">
        <v>9742.1875</v>
      </c>
      <c r="D831" s="212">
        <v>8170</v>
      </c>
      <c r="E831" s="212">
        <v>7259.609375</v>
      </c>
      <c r="F831" s="212">
        <v>0</v>
      </c>
      <c r="G831" s="212">
        <v>0</v>
      </c>
    </row>
    <row r="832" spans="1:7" ht="14" x14ac:dyDescent="0.15">
      <c r="A832" s="228">
        <v>20</v>
      </c>
      <c r="B832" s="208"/>
      <c r="C832" s="212">
        <v>10178.90625</v>
      </c>
      <c r="D832" s="212">
        <v>8542.890625</v>
      </c>
      <c r="E832" s="212">
        <v>7572.03125</v>
      </c>
      <c r="F832" s="212">
        <v>0</v>
      </c>
      <c r="G832" s="212">
        <v>0</v>
      </c>
    </row>
    <row r="833" spans="1:7" ht="14" x14ac:dyDescent="0.15">
      <c r="A833" s="228">
        <v>21</v>
      </c>
      <c r="B833" s="208"/>
      <c r="C833" s="212">
        <v>10612.265625</v>
      </c>
      <c r="D833" s="212">
        <v>8902.34375</v>
      </c>
      <c r="E833" s="212">
        <v>7894.53125</v>
      </c>
      <c r="F833" s="212">
        <v>0</v>
      </c>
      <c r="G833" s="212">
        <v>0</v>
      </c>
    </row>
    <row r="834" spans="1:7" ht="14" x14ac:dyDescent="0.15">
      <c r="A834" s="228">
        <v>22</v>
      </c>
      <c r="B834" s="208"/>
      <c r="C834" s="212">
        <v>11025.46875</v>
      </c>
      <c r="D834" s="212">
        <v>9248.359375</v>
      </c>
      <c r="E834" s="212">
        <v>8200.234375</v>
      </c>
      <c r="F834" s="212">
        <v>0</v>
      </c>
      <c r="G834" s="212">
        <v>0</v>
      </c>
    </row>
    <row r="835" spans="1:7" ht="14" x14ac:dyDescent="0.15">
      <c r="A835" s="228">
        <v>23</v>
      </c>
      <c r="B835" s="208"/>
      <c r="C835" s="212">
        <v>11492.421875</v>
      </c>
      <c r="D835" s="212">
        <v>9638.046875</v>
      </c>
      <c r="E835" s="212">
        <v>8532.8125</v>
      </c>
      <c r="F835" s="212">
        <v>0</v>
      </c>
      <c r="G835" s="212">
        <v>0</v>
      </c>
    </row>
    <row r="836" spans="1:7" ht="14" x14ac:dyDescent="0.15">
      <c r="A836" s="228">
        <v>24</v>
      </c>
      <c r="B836" s="208"/>
      <c r="C836" s="212">
        <v>11925.78125</v>
      </c>
      <c r="D836" s="212">
        <v>10004.21875</v>
      </c>
      <c r="E836" s="212">
        <v>8858.671875</v>
      </c>
      <c r="F836" s="212">
        <v>0</v>
      </c>
      <c r="G836" s="212">
        <v>0</v>
      </c>
    </row>
    <row r="837" spans="1:7" ht="14" x14ac:dyDescent="0.15">
      <c r="A837" s="228">
        <v>25</v>
      </c>
      <c r="B837" s="208"/>
      <c r="C837" s="212">
        <v>12231.484375</v>
      </c>
      <c r="D837" s="212">
        <v>10256.171875</v>
      </c>
      <c r="E837" s="212">
        <v>9087.109375</v>
      </c>
      <c r="F837" s="212">
        <v>0</v>
      </c>
      <c r="G837" s="212">
        <v>0</v>
      </c>
    </row>
    <row r="838" spans="1:7" ht="14" x14ac:dyDescent="0.15">
      <c r="A838" s="228">
        <v>26</v>
      </c>
      <c r="B838" s="208"/>
      <c r="C838" s="212">
        <v>12698.4375</v>
      </c>
      <c r="D838" s="212">
        <v>10632.421875</v>
      </c>
      <c r="E838" s="212">
        <v>9412.96875</v>
      </c>
      <c r="F838" s="212">
        <v>0</v>
      </c>
      <c r="G838" s="212">
        <v>0</v>
      </c>
    </row>
    <row r="839" spans="1:7" ht="14" x14ac:dyDescent="0.15">
      <c r="A839" s="228">
        <v>27</v>
      </c>
      <c r="B839" s="208"/>
      <c r="C839" s="212">
        <v>13148.59375</v>
      </c>
      <c r="D839" s="212">
        <v>11015.390625</v>
      </c>
      <c r="E839" s="212">
        <v>9755.625</v>
      </c>
      <c r="F839" s="212">
        <v>0</v>
      </c>
      <c r="G839" s="212">
        <v>0</v>
      </c>
    </row>
    <row r="840" spans="1:7" ht="14" x14ac:dyDescent="0.15">
      <c r="A840" s="228">
        <v>28</v>
      </c>
      <c r="B840" s="208"/>
      <c r="C840" s="212">
        <v>13615.546875</v>
      </c>
      <c r="D840" s="212">
        <v>11408.4375</v>
      </c>
      <c r="E840" s="212">
        <v>10084.84375</v>
      </c>
      <c r="F840" s="212">
        <v>0</v>
      </c>
      <c r="G840" s="212">
        <v>0</v>
      </c>
    </row>
    <row r="841" spans="1:7" ht="14" x14ac:dyDescent="0.15">
      <c r="A841" s="228">
        <v>29</v>
      </c>
      <c r="B841" s="208"/>
      <c r="C841" s="212">
        <v>14190</v>
      </c>
      <c r="D841" s="212">
        <v>11882.109375</v>
      </c>
      <c r="E841" s="212">
        <v>10524.921875</v>
      </c>
      <c r="F841" s="212">
        <v>0</v>
      </c>
      <c r="G841" s="212">
        <v>0</v>
      </c>
    </row>
    <row r="842" spans="1:7" ht="14" x14ac:dyDescent="0.15">
      <c r="A842" s="228">
        <v>30</v>
      </c>
      <c r="B842" s="208"/>
      <c r="C842" s="212">
        <v>14804.765625</v>
      </c>
      <c r="D842" s="212">
        <v>12399.453125</v>
      </c>
      <c r="E842" s="212">
        <v>10981.796875</v>
      </c>
      <c r="F842" s="212">
        <v>0</v>
      </c>
      <c r="G842" s="212">
        <v>0</v>
      </c>
    </row>
    <row r="843" spans="1:7" ht="14" x14ac:dyDescent="0.15">
      <c r="A843" s="228">
        <v>31</v>
      </c>
      <c r="B843" s="208"/>
      <c r="C843" s="212">
        <v>15422.890625</v>
      </c>
      <c r="D843" s="212">
        <v>12910.078125</v>
      </c>
      <c r="E843" s="212">
        <v>11425.234375</v>
      </c>
      <c r="F843" s="212">
        <v>0</v>
      </c>
      <c r="G843" s="212">
        <v>0</v>
      </c>
    </row>
    <row r="844" spans="1:7" ht="14" x14ac:dyDescent="0.15">
      <c r="A844" s="228">
        <v>32</v>
      </c>
      <c r="B844" s="208"/>
      <c r="C844" s="212">
        <v>16034.296875</v>
      </c>
      <c r="D844" s="212">
        <v>13424.0625</v>
      </c>
      <c r="E844" s="212">
        <v>11882.109375</v>
      </c>
      <c r="F844" s="212">
        <v>0</v>
      </c>
      <c r="G844" s="212">
        <v>0</v>
      </c>
    </row>
    <row r="845" spans="1:7" ht="14" x14ac:dyDescent="0.15">
      <c r="A845" s="228">
        <v>33</v>
      </c>
      <c r="B845" s="208"/>
      <c r="C845" s="212">
        <v>16460.9375</v>
      </c>
      <c r="D845" s="212">
        <v>13780.15625</v>
      </c>
      <c r="E845" s="212">
        <v>12194.53125</v>
      </c>
      <c r="F845" s="212">
        <v>0</v>
      </c>
      <c r="G845" s="212">
        <v>0</v>
      </c>
    </row>
    <row r="846" spans="1:7" ht="14" x14ac:dyDescent="0.15">
      <c r="A846" s="228">
        <v>34</v>
      </c>
      <c r="B846" s="208"/>
      <c r="C846" s="212">
        <v>16914.453125</v>
      </c>
      <c r="D846" s="212">
        <v>14159.765625</v>
      </c>
      <c r="E846" s="212">
        <v>12506.953125</v>
      </c>
      <c r="F846" s="212">
        <v>0</v>
      </c>
      <c r="G846" s="212">
        <v>0</v>
      </c>
    </row>
    <row r="847" spans="1:7" ht="14" x14ac:dyDescent="0.15">
      <c r="A847" s="228">
        <v>35</v>
      </c>
      <c r="B847" s="208"/>
      <c r="C847" s="212">
        <v>17337.734375</v>
      </c>
      <c r="D847" s="212">
        <v>14509.140625</v>
      </c>
      <c r="E847" s="212">
        <v>12836.171875</v>
      </c>
      <c r="F847" s="212">
        <v>0</v>
      </c>
      <c r="G847" s="212">
        <v>0</v>
      </c>
    </row>
    <row r="848" spans="1:7" ht="14" x14ac:dyDescent="0.15">
      <c r="A848" s="228">
        <v>36</v>
      </c>
      <c r="B848" s="208"/>
      <c r="C848" s="212">
        <v>17777.8125</v>
      </c>
      <c r="D848" s="212">
        <v>14882.03125</v>
      </c>
      <c r="E848" s="212">
        <v>13148.59375</v>
      </c>
      <c r="F848" s="212">
        <v>0</v>
      </c>
      <c r="G848" s="212">
        <v>0</v>
      </c>
    </row>
    <row r="849" spans="1:7" ht="14" x14ac:dyDescent="0.15">
      <c r="A849" s="228">
        <v>37</v>
      </c>
      <c r="B849" s="208"/>
      <c r="C849" s="212">
        <v>18217.890625</v>
      </c>
      <c r="D849" s="212">
        <v>15241.484375</v>
      </c>
      <c r="E849" s="212">
        <v>13481.171875</v>
      </c>
      <c r="F849" s="212">
        <v>0</v>
      </c>
      <c r="G849" s="212">
        <v>0</v>
      </c>
    </row>
    <row r="850" spans="1:7" ht="14" x14ac:dyDescent="0.15">
      <c r="A850" s="228">
        <v>38</v>
      </c>
      <c r="B850" s="208"/>
      <c r="C850" s="212">
        <v>18637.8125</v>
      </c>
      <c r="D850" s="212">
        <v>15590.859375</v>
      </c>
      <c r="E850" s="212">
        <v>13780.15625</v>
      </c>
      <c r="F850" s="212">
        <v>0</v>
      </c>
      <c r="G850" s="212">
        <v>0</v>
      </c>
    </row>
    <row r="851" spans="1:7" ht="14" x14ac:dyDescent="0.15">
      <c r="A851" s="228">
        <v>39</v>
      </c>
      <c r="B851" s="208"/>
      <c r="C851" s="212">
        <v>19215.625</v>
      </c>
      <c r="D851" s="212">
        <v>16071.25</v>
      </c>
      <c r="E851" s="212">
        <v>14210.15625</v>
      </c>
      <c r="F851" s="212">
        <v>0</v>
      </c>
      <c r="G851" s="212">
        <v>0</v>
      </c>
    </row>
    <row r="852" spans="1:7" ht="14" x14ac:dyDescent="0.15">
      <c r="A852" s="228">
        <v>40</v>
      </c>
      <c r="B852" s="208"/>
      <c r="C852" s="212">
        <v>19739.6875</v>
      </c>
      <c r="D852" s="212">
        <v>16507.96875</v>
      </c>
      <c r="E852" s="212">
        <v>14596.484375</v>
      </c>
      <c r="F852" s="212">
        <v>0</v>
      </c>
      <c r="G852" s="212">
        <v>0</v>
      </c>
    </row>
    <row r="853" spans="1:7" ht="14" x14ac:dyDescent="0.15">
      <c r="A853" s="228">
        <v>41</v>
      </c>
      <c r="B853" s="208"/>
      <c r="C853" s="212">
        <v>20257.03125</v>
      </c>
      <c r="D853" s="212">
        <v>16937.96875</v>
      </c>
      <c r="E853" s="212">
        <v>14976.09375</v>
      </c>
      <c r="F853" s="212">
        <v>0</v>
      </c>
      <c r="G853" s="212">
        <v>0</v>
      </c>
    </row>
    <row r="854" spans="1:7" ht="14" x14ac:dyDescent="0.15">
      <c r="A854" s="228">
        <v>42</v>
      </c>
      <c r="B854" s="208"/>
      <c r="C854" s="212">
        <v>20781.09375</v>
      </c>
      <c r="D854" s="212">
        <v>17381.40625</v>
      </c>
      <c r="E854" s="212">
        <v>15375.859375</v>
      </c>
      <c r="F854" s="212">
        <v>0</v>
      </c>
      <c r="G854" s="212">
        <v>0</v>
      </c>
    </row>
    <row r="855" spans="1:7" ht="14" x14ac:dyDescent="0.15">
      <c r="A855" s="228">
        <v>43</v>
      </c>
      <c r="B855" s="208"/>
      <c r="C855" s="212">
        <v>21379.0625</v>
      </c>
      <c r="D855" s="212">
        <v>17878.59375</v>
      </c>
      <c r="E855" s="212">
        <v>15799.140625</v>
      </c>
      <c r="F855" s="212">
        <v>0</v>
      </c>
      <c r="G855" s="212">
        <v>0</v>
      </c>
    </row>
    <row r="856" spans="1:7" ht="14" x14ac:dyDescent="0.15">
      <c r="A856" s="228">
        <v>44</v>
      </c>
      <c r="B856" s="208"/>
      <c r="C856" s="212">
        <v>21997.1875</v>
      </c>
      <c r="D856" s="212">
        <v>18399.296875</v>
      </c>
      <c r="E856" s="212">
        <v>16256.015625</v>
      </c>
      <c r="F856" s="212">
        <v>0</v>
      </c>
      <c r="G856" s="212">
        <v>0</v>
      </c>
    </row>
    <row r="857" spans="1:7" ht="14" x14ac:dyDescent="0.15">
      <c r="A857" s="228">
        <v>45</v>
      </c>
      <c r="B857" s="208"/>
      <c r="C857" s="212">
        <v>22605.234375</v>
      </c>
      <c r="D857" s="212">
        <v>18893.125</v>
      </c>
      <c r="E857" s="212">
        <v>16699.453125</v>
      </c>
      <c r="F857" s="212">
        <v>0</v>
      </c>
      <c r="G857" s="212">
        <v>0</v>
      </c>
    </row>
    <row r="858" spans="1:7" ht="14" x14ac:dyDescent="0.15">
      <c r="A858" s="228">
        <v>46</v>
      </c>
      <c r="B858" s="208"/>
      <c r="C858" s="212">
        <v>23243.515625</v>
      </c>
      <c r="D858" s="212">
        <v>19427.265625</v>
      </c>
      <c r="E858" s="212">
        <v>17163.046875</v>
      </c>
      <c r="F858" s="212">
        <v>0</v>
      </c>
      <c r="G858" s="212">
        <v>0</v>
      </c>
    </row>
    <row r="859" spans="1:7" ht="14" x14ac:dyDescent="0.15">
      <c r="A859" s="228">
        <v>47</v>
      </c>
      <c r="B859" s="208"/>
      <c r="C859" s="212">
        <v>23851.5625</v>
      </c>
      <c r="D859" s="212">
        <v>19944.609375</v>
      </c>
      <c r="E859" s="212">
        <v>17626.640625</v>
      </c>
      <c r="F859" s="212">
        <v>0</v>
      </c>
      <c r="G859" s="212">
        <v>0</v>
      </c>
    </row>
    <row r="860" spans="1:7" ht="14" x14ac:dyDescent="0.15">
      <c r="A860" s="228">
        <v>48</v>
      </c>
      <c r="B860" s="208"/>
      <c r="C860" s="212">
        <v>25017.265625</v>
      </c>
      <c r="D860" s="212">
        <v>20908.75</v>
      </c>
      <c r="E860" s="212">
        <v>18466.484375</v>
      </c>
      <c r="F860" s="212">
        <v>0</v>
      </c>
      <c r="G860" s="212">
        <v>0</v>
      </c>
    </row>
    <row r="861" spans="1:7" ht="14" x14ac:dyDescent="0.15">
      <c r="A861" s="228">
        <v>49</v>
      </c>
      <c r="B861" s="208"/>
      <c r="C861" s="212">
        <v>25830.234375</v>
      </c>
      <c r="D861" s="212">
        <v>21583.984375</v>
      </c>
      <c r="E861" s="212">
        <v>19067.8125</v>
      </c>
      <c r="F861" s="212">
        <v>0</v>
      </c>
      <c r="G861" s="212">
        <v>0</v>
      </c>
    </row>
    <row r="862" spans="1:7" ht="14" x14ac:dyDescent="0.15">
      <c r="A862" s="228">
        <v>50</v>
      </c>
      <c r="B862" s="208"/>
      <c r="C862" s="212">
        <v>26522.265625</v>
      </c>
      <c r="D862" s="212">
        <v>22165.15625</v>
      </c>
      <c r="E862" s="212">
        <v>19581.796875</v>
      </c>
      <c r="F862" s="212">
        <v>0</v>
      </c>
      <c r="G862" s="212">
        <v>0</v>
      </c>
    </row>
    <row r="863" spans="1:7" ht="14" x14ac:dyDescent="0.15">
      <c r="A863" s="228">
        <v>51</v>
      </c>
      <c r="B863" s="208"/>
      <c r="C863" s="212">
        <v>27197.5</v>
      </c>
      <c r="D863" s="212">
        <v>22722.8125</v>
      </c>
      <c r="E863" s="212">
        <v>20082.34375</v>
      </c>
      <c r="F863" s="212">
        <v>0</v>
      </c>
      <c r="G863" s="212">
        <v>0</v>
      </c>
    </row>
    <row r="864" spans="1:7" ht="14" x14ac:dyDescent="0.15">
      <c r="A864" s="228">
        <v>52</v>
      </c>
      <c r="B864" s="208"/>
      <c r="C864" s="212">
        <v>28141.484375</v>
      </c>
      <c r="D864" s="212">
        <v>23505.546875</v>
      </c>
      <c r="E864" s="212">
        <v>20771.015625</v>
      </c>
      <c r="F864" s="212">
        <v>0</v>
      </c>
      <c r="G864" s="212">
        <v>0</v>
      </c>
    </row>
    <row r="865" spans="1:7" ht="14" x14ac:dyDescent="0.15">
      <c r="A865" s="228">
        <v>53</v>
      </c>
      <c r="B865" s="208"/>
      <c r="C865" s="212">
        <v>29727.109375</v>
      </c>
      <c r="D865" s="212">
        <v>24832.5</v>
      </c>
      <c r="E865" s="212">
        <v>21930</v>
      </c>
      <c r="F865" s="212">
        <v>0</v>
      </c>
      <c r="G865" s="212">
        <v>0</v>
      </c>
    </row>
    <row r="866" spans="1:7" ht="14" x14ac:dyDescent="0.15">
      <c r="A866" s="228">
        <v>54</v>
      </c>
      <c r="B866" s="208"/>
      <c r="C866" s="212">
        <v>31598.28125</v>
      </c>
      <c r="D866" s="212">
        <v>26391.25</v>
      </c>
      <c r="E866" s="212">
        <v>23307.34375</v>
      </c>
      <c r="F866" s="212">
        <v>0</v>
      </c>
      <c r="G866" s="212">
        <v>0</v>
      </c>
    </row>
    <row r="867" spans="1:7" ht="14" x14ac:dyDescent="0.15">
      <c r="A867" s="228">
        <v>55</v>
      </c>
      <c r="B867" s="208"/>
      <c r="C867" s="212">
        <v>33251.09375</v>
      </c>
      <c r="D867" s="212">
        <v>27771.953125</v>
      </c>
      <c r="E867" s="212">
        <v>24510</v>
      </c>
      <c r="F867" s="212">
        <v>0</v>
      </c>
      <c r="G867" s="212">
        <v>0</v>
      </c>
    </row>
    <row r="868" spans="1:7" ht="14" x14ac:dyDescent="0.15">
      <c r="A868" s="228">
        <v>56</v>
      </c>
      <c r="B868" s="208"/>
      <c r="C868" s="212">
        <v>34561.25</v>
      </c>
      <c r="D868" s="212">
        <v>28857.03125</v>
      </c>
      <c r="E868" s="212">
        <v>25487.578125</v>
      </c>
      <c r="F868" s="212">
        <v>0</v>
      </c>
      <c r="G868" s="212">
        <v>0</v>
      </c>
    </row>
    <row r="869" spans="1:7" ht="14" x14ac:dyDescent="0.15">
      <c r="A869" s="228">
        <v>57</v>
      </c>
      <c r="B869" s="208"/>
      <c r="C869" s="212">
        <v>36227.5</v>
      </c>
      <c r="D869" s="212">
        <v>30251.171875</v>
      </c>
      <c r="E869" s="212">
        <v>26710.390625</v>
      </c>
      <c r="F869" s="212">
        <v>0</v>
      </c>
      <c r="G869" s="212">
        <v>0</v>
      </c>
    </row>
    <row r="870" spans="1:7" ht="14" x14ac:dyDescent="0.15">
      <c r="A870" s="228">
        <v>58</v>
      </c>
      <c r="B870" s="208"/>
      <c r="C870" s="212">
        <v>38867.96875</v>
      </c>
      <c r="D870" s="212">
        <v>32444.84375</v>
      </c>
      <c r="E870" s="212">
        <v>28648.75</v>
      </c>
      <c r="F870" s="212">
        <v>0</v>
      </c>
      <c r="G870" s="212">
        <v>0</v>
      </c>
    </row>
    <row r="871" spans="1:7" ht="14" x14ac:dyDescent="0.15">
      <c r="A871" s="228">
        <v>59</v>
      </c>
      <c r="B871" s="208"/>
      <c r="C871" s="212">
        <v>41575.625</v>
      </c>
      <c r="D871" s="212">
        <v>34702.34375</v>
      </c>
      <c r="E871" s="212">
        <v>30627.421875</v>
      </c>
      <c r="F871" s="212">
        <v>0</v>
      </c>
      <c r="G871" s="212">
        <v>0</v>
      </c>
    </row>
    <row r="872" spans="1:7" ht="14" x14ac:dyDescent="0.15">
      <c r="A872" s="228">
        <v>60</v>
      </c>
      <c r="B872" s="208"/>
      <c r="C872" s="212">
        <v>44552.03125</v>
      </c>
      <c r="D872" s="212">
        <v>37181.5625</v>
      </c>
      <c r="E872" s="212">
        <v>32817.734375</v>
      </c>
      <c r="F872" s="212">
        <v>0</v>
      </c>
      <c r="G872" s="212">
        <v>0</v>
      </c>
    </row>
    <row r="873" spans="1:7" ht="14" x14ac:dyDescent="0.15">
      <c r="A873" s="228">
        <v>61</v>
      </c>
      <c r="B873" s="208"/>
      <c r="C873" s="212">
        <v>47585.546875</v>
      </c>
      <c r="D873" s="212">
        <v>39714.53125</v>
      </c>
      <c r="E873" s="212">
        <v>35048.359375</v>
      </c>
      <c r="F873" s="212">
        <v>0</v>
      </c>
      <c r="G873" s="212">
        <v>0</v>
      </c>
    </row>
    <row r="874" spans="1:7" ht="14" x14ac:dyDescent="0.15">
      <c r="A874" s="228">
        <v>62</v>
      </c>
      <c r="B874" s="208"/>
      <c r="C874" s="212">
        <v>50713.125</v>
      </c>
      <c r="D874" s="212">
        <v>42321.40625</v>
      </c>
      <c r="E874" s="212">
        <v>37339.453125</v>
      </c>
      <c r="F874" s="212">
        <v>0</v>
      </c>
      <c r="G874" s="212">
        <v>0</v>
      </c>
    </row>
    <row r="875" spans="1:7" ht="14" x14ac:dyDescent="0.15">
      <c r="A875" s="228">
        <v>63</v>
      </c>
      <c r="B875" s="208"/>
      <c r="C875" s="212">
        <v>55238.203125</v>
      </c>
      <c r="D875" s="212">
        <v>46087.265625</v>
      </c>
      <c r="E875" s="212">
        <v>40671.953125</v>
      </c>
      <c r="F875" s="212">
        <v>0</v>
      </c>
      <c r="G875" s="212">
        <v>0</v>
      </c>
    </row>
    <row r="876" spans="1:7" ht="14" x14ac:dyDescent="0.15">
      <c r="A876" s="228">
        <v>64</v>
      </c>
      <c r="B876" s="208"/>
      <c r="C876" s="212">
        <v>60435.15625</v>
      </c>
      <c r="D876" s="212">
        <v>50424.21875</v>
      </c>
      <c r="E876" s="212">
        <v>44484.84375</v>
      </c>
      <c r="F876" s="212">
        <v>0</v>
      </c>
      <c r="G876" s="212">
        <v>0</v>
      </c>
    </row>
    <row r="877" spans="1:7" ht="14" x14ac:dyDescent="0.15">
      <c r="A877" s="228">
        <v>65</v>
      </c>
      <c r="B877" s="208"/>
      <c r="C877" s="212">
        <v>64661.25</v>
      </c>
      <c r="D877" s="212">
        <v>53951.5625</v>
      </c>
      <c r="E877" s="212">
        <v>47592.265625</v>
      </c>
      <c r="F877" s="212">
        <v>0</v>
      </c>
      <c r="G877" s="212">
        <v>0</v>
      </c>
    </row>
    <row r="878" spans="1:7" ht="14" x14ac:dyDescent="0.15">
      <c r="A878" s="228">
        <v>66</v>
      </c>
      <c r="B878" s="208"/>
      <c r="C878" s="212">
        <v>68914.21875</v>
      </c>
      <c r="D878" s="212">
        <v>57492.34375</v>
      </c>
      <c r="E878" s="212">
        <v>50713.125</v>
      </c>
      <c r="F878" s="212">
        <v>0</v>
      </c>
      <c r="G878" s="212">
        <v>0</v>
      </c>
    </row>
    <row r="879" spans="1:7" ht="14" x14ac:dyDescent="0.15">
      <c r="A879" s="228">
        <v>67</v>
      </c>
      <c r="B879" s="208"/>
      <c r="C879" s="212">
        <v>73244.453125</v>
      </c>
      <c r="D879" s="212">
        <v>61096.953125</v>
      </c>
      <c r="E879" s="212">
        <v>53894.453125</v>
      </c>
      <c r="F879" s="212">
        <v>0</v>
      </c>
      <c r="G879" s="212">
        <v>0</v>
      </c>
    </row>
    <row r="880" spans="1:7" ht="14" x14ac:dyDescent="0.15">
      <c r="A880" s="228">
        <v>68</v>
      </c>
      <c r="B880" s="208"/>
      <c r="C880" s="212">
        <v>79093.125</v>
      </c>
      <c r="D880" s="212">
        <v>65968.046875</v>
      </c>
      <c r="E880" s="212">
        <v>58187.734375</v>
      </c>
      <c r="F880" s="212">
        <v>0</v>
      </c>
      <c r="G880" s="212">
        <v>0</v>
      </c>
    </row>
    <row r="881" spans="1:7" ht="14" x14ac:dyDescent="0.15">
      <c r="A881" s="228">
        <v>69</v>
      </c>
      <c r="B881" s="208"/>
      <c r="C881" s="212">
        <v>85056.015625</v>
      </c>
      <c r="D881" s="212">
        <v>70933.203125</v>
      </c>
      <c r="E881" s="212">
        <v>62568.359375</v>
      </c>
      <c r="F881" s="212">
        <v>0</v>
      </c>
      <c r="G881" s="212">
        <v>0</v>
      </c>
    </row>
    <row r="882" spans="1:7" ht="14" x14ac:dyDescent="0.15">
      <c r="A882" s="228">
        <v>70</v>
      </c>
      <c r="B882" s="208"/>
      <c r="C882" s="212">
        <v>91045.78125</v>
      </c>
      <c r="D882" s="212">
        <v>75921.875</v>
      </c>
      <c r="E882" s="212">
        <v>66962.421875</v>
      </c>
      <c r="F882" s="212">
        <v>0</v>
      </c>
      <c r="G882" s="212">
        <v>0</v>
      </c>
    </row>
    <row r="883" spans="1:7" ht="14" x14ac:dyDescent="0.15">
      <c r="A883" s="228">
        <v>71</v>
      </c>
      <c r="B883" s="208"/>
      <c r="C883" s="212">
        <v>97096.015625</v>
      </c>
      <c r="D883" s="212">
        <v>80977.734375</v>
      </c>
      <c r="E883" s="212">
        <v>71403.515625</v>
      </c>
      <c r="F883" s="212">
        <v>0</v>
      </c>
      <c r="G883" s="212">
        <v>0</v>
      </c>
    </row>
    <row r="884" spans="1:7" ht="14" x14ac:dyDescent="0.15">
      <c r="A884" s="228">
        <v>72</v>
      </c>
      <c r="B884" s="208"/>
      <c r="C884" s="212">
        <v>103196.640625</v>
      </c>
      <c r="D884" s="212">
        <v>86057.109375</v>
      </c>
      <c r="E884" s="212">
        <v>75898.359375</v>
      </c>
      <c r="F884" s="212">
        <v>0</v>
      </c>
      <c r="G884" s="212">
        <v>0</v>
      </c>
    </row>
    <row r="885" spans="1:7" ht="14" x14ac:dyDescent="0.15">
      <c r="A885" s="228">
        <v>73</v>
      </c>
      <c r="B885" s="208"/>
      <c r="C885" s="212">
        <v>110405.859375</v>
      </c>
      <c r="D885" s="212">
        <v>92070.390625</v>
      </c>
      <c r="E885" s="212">
        <v>81189.375</v>
      </c>
      <c r="F885" s="212">
        <v>0</v>
      </c>
      <c r="G885" s="212">
        <v>0</v>
      </c>
    </row>
    <row r="886" spans="1:7" ht="14" x14ac:dyDescent="0.15">
      <c r="A886" s="228">
        <v>74</v>
      </c>
      <c r="B886" s="208"/>
      <c r="C886" s="212">
        <v>117675.546875</v>
      </c>
      <c r="D886" s="212">
        <v>98120.625</v>
      </c>
      <c r="E886" s="212">
        <v>86530.78125</v>
      </c>
      <c r="F886" s="212">
        <v>0</v>
      </c>
      <c r="G886" s="212">
        <v>0</v>
      </c>
    </row>
    <row r="887" spans="1:7" ht="14" x14ac:dyDescent="0.15">
      <c r="A887" s="228">
        <v>75</v>
      </c>
      <c r="B887" s="208"/>
      <c r="C887" s="212">
        <v>125015.78125</v>
      </c>
      <c r="D887" s="212">
        <v>104244.765625</v>
      </c>
      <c r="E887" s="212">
        <v>91922.578125</v>
      </c>
      <c r="F887" s="212">
        <v>0</v>
      </c>
      <c r="G887" s="212">
        <v>0</v>
      </c>
    </row>
    <row r="888" spans="1:7" ht="14" x14ac:dyDescent="0.15">
      <c r="A888" s="228">
        <v>76</v>
      </c>
      <c r="B888" s="208"/>
      <c r="C888" s="212">
        <v>132426.5625</v>
      </c>
      <c r="D888" s="212">
        <v>110405.859375</v>
      </c>
      <c r="E888" s="212">
        <v>97358.046875</v>
      </c>
      <c r="F888" s="212">
        <v>0</v>
      </c>
      <c r="G888" s="212">
        <v>0</v>
      </c>
    </row>
    <row r="889" spans="1:7" ht="14" x14ac:dyDescent="0.15">
      <c r="A889" s="228">
        <v>77</v>
      </c>
      <c r="B889" s="208"/>
      <c r="C889" s="212">
        <v>139891.09375</v>
      </c>
      <c r="D889" s="212">
        <v>116634.140625</v>
      </c>
      <c r="E889" s="212">
        <v>102837.1875</v>
      </c>
      <c r="F889" s="212">
        <v>0</v>
      </c>
      <c r="G889" s="212">
        <v>0</v>
      </c>
    </row>
    <row r="890" spans="1:7" ht="14" x14ac:dyDescent="0.15">
      <c r="A890" s="228">
        <v>78</v>
      </c>
      <c r="B890" s="208"/>
      <c r="C890" s="212">
        <v>147560.546875</v>
      </c>
      <c r="D890" s="212">
        <v>123027.03125</v>
      </c>
      <c r="E890" s="212">
        <v>108480.9375</v>
      </c>
      <c r="F890" s="212">
        <v>0</v>
      </c>
      <c r="G890" s="212">
        <v>0</v>
      </c>
    </row>
    <row r="891" spans="1:7" ht="14" x14ac:dyDescent="0.15">
      <c r="A891" s="228">
        <v>79</v>
      </c>
      <c r="B891" s="208"/>
      <c r="C891" s="212">
        <v>155320.703125</v>
      </c>
      <c r="D891" s="212">
        <v>129500.546875</v>
      </c>
      <c r="E891" s="212">
        <v>114178.4375</v>
      </c>
      <c r="F891" s="212">
        <v>0</v>
      </c>
      <c r="G891" s="212">
        <v>0</v>
      </c>
    </row>
    <row r="892" spans="1:7" ht="14" x14ac:dyDescent="0.15">
      <c r="A892" s="228">
        <v>80</v>
      </c>
      <c r="B892" s="208"/>
      <c r="C892" s="212">
        <v>163171.5625</v>
      </c>
      <c r="D892" s="212">
        <v>136037.890625</v>
      </c>
      <c r="E892" s="212">
        <v>119933.046875</v>
      </c>
      <c r="F892" s="212">
        <v>0</v>
      </c>
      <c r="G892" s="212">
        <v>0</v>
      </c>
    </row>
    <row r="893" spans="1:7" ht="14" x14ac:dyDescent="0.15">
      <c r="A893" s="228">
        <v>81</v>
      </c>
      <c r="B893" s="208"/>
      <c r="C893" s="212">
        <v>171008.984375</v>
      </c>
      <c r="D893" s="212">
        <v>142561.796875</v>
      </c>
      <c r="E893" s="212">
        <v>125704.453125</v>
      </c>
      <c r="F893" s="212">
        <v>0</v>
      </c>
      <c r="G893" s="212">
        <v>0</v>
      </c>
    </row>
    <row r="894" spans="1:7" ht="14" x14ac:dyDescent="0.15">
      <c r="A894" s="228">
        <v>82</v>
      </c>
      <c r="B894" s="208"/>
      <c r="C894" s="212">
        <v>178977.421875</v>
      </c>
      <c r="D894" s="212">
        <v>149210</v>
      </c>
      <c r="E894" s="212">
        <v>131553.125</v>
      </c>
      <c r="F894" s="212">
        <v>0</v>
      </c>
      <c r="G894" s="212">
        <v>0</v>
      </c>
    </row>
    <row r="895" spans="1:7" ht="14" x14ac:dyDescent="0.15">
      <c r="A895" s="228">
        <v>83</v>
      </c>
      <c r="B895" s="208"/>
      <c r="C895" s="212">
        <v>187013.046875</v>
      </c>
      <c r="D895" s="212">
        <v>155911.953125</v>
      </c>
      <c r="E895" s="212">
        <v>137465.625</v>
      </c>
      <c r="F895" s="212">
        <v>0</v>
      </c>
      <c r="G895" s="212">
        <v>0</v>
      </c>
    </row>
    <row r="896" spans="1:7" ht="14" x14ac:dyDescent="0.15">
      <c r="A896" s="228">
        <v>84</v>
      </c>
      <c r="B896" s="208" t="s">
        <v>24</v>
      </c>
      <c r="C896" s="212">
        <v>195048.671875</v>
      </c>
      <c r="D896" s="212">
        <v>162597.109375</v>
      </c>
      <c r="E896" s="212">
        <v>143354.609375</v>
      </c>
      <c r="F896" s="212">
        <v>0</v>
      </c>
      <c r="G896" s="212">
        <v>0</v>
      </c>
    </row>
    <row r="897" spans="1:25" ht="14" x14ac:dyDescent="0.15">
      <c r="A897" s="196">
        <v>1</v>
      </c>
      <c r="B897" s="204" t="s">
        <v>25</v>
      </c>
      <c r="C897" s="212">
        <v>4236.171875</v>
      </c>
      <c r="D897" s="212">
        <v>3537.421875</v>
      </c>
      <c r="E897" s="212">
        <v>3114.140625</v>
      </c>
      <c r="F897" s="212">
        <v>0</v>
      </c>
      <c r="G897" s="212">
        <v>0</v>
      </c>
    </row>
    <row r="898" spans="1:25" ht="14" x14ac:dyDescent="0.15">
      <c r="A898" s="196">
        <v>2</v>
      </c>
      <c r="B898" s="204" t="s">
        <v>26</v>
      </c>
      <c r="C898" s="212">
        <v>6688.515625</v>
      </c>
      <c r="D898" s="212">
        <v>5576.5625</v>
      </c>
      <c r="E898" s="212">
        <v>4911.40625</v>
      </c>
      <c r="F898" s="212">
        <v>0</v>
      </c>
      <c r="G898" s="212">
        <v>0</v>
      </c>
    </row>
    <row r="899" spans="1:25" ht="14" x14ac:dyDescent="0.15">
      <c r="A899" s="196">
        <v>3</v>
      </c>
      <c r="B899" s="204" t="s">
        <v>27</v>
      </c>
      <c r="C899" s="212">
        <v>9802.65625</v>
      </c>
      <c r="D899" s="212">
        <v>8166.640625</v>
      </c>
      <c r="E899" s="212">
        <v>7195.78125</v>
      </c>
      <c r="F899" s="212">
        <v>0</v>
      </c>
      <c r="G899" s="212">
        <v>0</v>
      </c>
    </row>
    <row r="901" spans="1:25" ht="18" x14ac:dyDescent="0.2">
      <c r="A901" s="272" t="s">
        <v>35</v>
      </c>
      <c r="B901" s="272"/>
      <c r="C901" s="272"/>
      <c r="D901" s="272"/>
      <c r="E901" s="272"/>
      <c r="F901" s="272"/>
      <c r="G901" s="272"/>
    </row>
    <row r="902" spans="1:25" ht="18" x14ac:dyDescent="0.2">
      <c r="A902" s="272" t="s">
        <v>15</v>
      </c>
      <c r="B902" s="272"/>
      <c r="C902" s="272"/>
      <c r="D902" s="272"/>
      <c r="E902" s="272"/>
      <c r="F902" s="272"/>
      <c r="G902" s="272"/>
      <c r="U902" s="267">
        <v>1000</v>
      </c>
      <c r="V902" s="267"/>
      <c r="W902" s="267"/>
      <c r="X902" s="267"/>
    </row>
    <row r="903" spans="1:25" x14ac:dyDescent="0.15">
      <c r="A903" s="271" t="s">
        <v>17</v>
      </c>
      <c r="B903" s="271"/>
      <c r="C903" s="271"/>
      <c r="D903" s="271"/>
      <c r="E903" s="271"/>
      <c r="F903" s="271"/>
      <c r="G903" s="271"/>
      <c r="U903" s="196">
        <v>12</v>
      </c>
      <c r="V903" s="196">
        <v>52.083333333333336</v>
      </c>
      <c r="W903" s="198">
        <v>0.11</v>
      </c>
    </row>
    <row r="904" spans="1:25" x14ac:dyDescent="0.15">
      <c r="A904" s="196" t="s">
        <v>0</v>
      </c>
      <c r="B904" s="199" t="s">
        <v>0</v>
      </c>
      <c r="C904" s="207">
        <v>10000</v>
      </c>
      <c r="D904" s="207">
        <v>20000</v>
      </c>
      <c r="E904" s="241"/>
      <c r="F904" s="241"/>
      <c r="G904" s="241"/>
      <c r="U904" s="196" t="s">
        <v>20</v>
      </c>
      <c r="V904" s="196" t="s">
        <v>21</v>
      </c>
      <c r="W904" s="196" t="s">
        <v>22</v>
      </c>
      <c r="X904" s="196" t="s">
        <v>23</v>
      </c>
      <c r="Y904" s="196">
        <v>52.083333333333336</v>
      </c>
    </row>
    <row r="905" spans="1:25" ht="14" x14ac:dyDescent="0.15">
      <c r="A905" s="196">
        <v>18</v>
      </c>
      <c r="B905" s="204"/>
      <c r="C905" s="231">
        <v>22387.5</v>
      </c>
      <c r="D905" s="231">
        <v>16200</v>
      </c>
      <c r="E905" s="224"/>
      <c r="F905" s="212"/>
      <c r="G905" s="212"/>
      <c r="I905" s="209">
        <v>20012.5</v>
      </c>
      <c r="J905" s="209">
        <v>14625</v>
      </c>
      <c r="L905" s="210">
        <v>19011.875</v>
      </c>
      <c r="M905" s="210">
        <v>13893.75</v>
      </c>
      <c r="U905" s="224">
        <v>1350</v>
      </c>
      <c r="V905" s="224">
        <v>1402.0833333333333</v>
      </c>
      <c r="W905" s="224">
        <v>154.22916666666666</v>
      </c>
      <c r="X905" s="224">
        <v>1556.3125</v>
      </c>
    </row>
    <row r="906" spans="1:25" ht="14" x14ac:dyDescent="0.15">
      <c r="A906" s="196">
        <v>19</v>
      </c>
      <c r="B906" s="204"/>
      <c r="C906" s="231">
        <v>23387.5</v>
      </c>
      <c r="D906" s="231">
        <v>16887.5</v>
      </c>
      <c r="E906" s="224"/>
      <c r="F906" s="212"/>
      <c r="G906" s="212"/>
      <c r="I906" s="209">
        <v>20875</v>
      </c>
      <c r="J906" s="209">
        <v>15225</v>
      </c>
      <c r="L906" s="210">
        <v>19831.25</v>
      </c>
      <c r="M906" s="210">
        <v>14463.75</v>
      </c>
      <c r="U906" s="224">
        <v>1407.2916666666667</v>
      </c>
      <c r="V906" s="224">
        <v>1459.375</v>
      </c>
      <c r="W906" s="224">
        <v>160.53125</v>
      </c>
      <c r="X906" s="224">
        <v>1619.90625</v>
      </c>
    </row>
    <row r="907" spans="1:25" ht="14" x14ac:dyDescent="0.15">
      <c r="A907" s="196">
        <v>20</v>
      </c>
      <c r="B907" s="204"/>
      <c r="C907" s="231">
        <v>24412.5</v>
      </c>
      <c r="D907" s="231">
        <v>17662.5</v>
      </c>
      <c r="E907" s="224"/>
      <c r="F907" s="212"/>
      <c r="G907" s="212"/>
      <c r="I907" s="209">
        <v>21775</v>
      </c>
      <c r="J907" s="209">
        <v>15900</v>
      </c>
      <c r="L907" s="210">
        <v>20686.25</v>
      </c>
      <c r="M907" s="210">
        <v>15105</v>
      </c>
      <c r="U907" s="224">
        <v>1471.875</v>
      </c>
      <c r="V907" s="224">
        <v>1523.9583333333333</v>
      </c>
      <c r="W907" s="224">
        <v>167.63541666666666</v>
      </c>
      <c r="X907" s="224">
        <v>1691.59375</v>
      </c>
    </row>
    <row r="908" spans="1:25" ht="14" x14ac:dyDescent="0.15">
      <c r="A908" s="196">
        <v>21</v>
      </c>
      <c r="B908" s="204"/>
      <c r="C908" s="231">
        <v>25475</v>
      </c>
      <c r="D908" s="231">
        <v>18425</v>
      </c>
      <c r="E908" s="224"/>
      <c r="F908" s="212"/>
      <c r="G908" s="212"/>
      <c r="I908" s="209">
        <v>22700</v>
      </c>
      <c r="J908" s="209">
        <v>16562.5</v>
      </c>
      <c r="L908" s="210">
        <v>21565</v>
      </c>
      <c r="M908" s="210">
        <v>15734.375</v>
      </c>
      <c r="U908" s="224">
        <v>1535.4166666666667</v>
      </c>
      <c r="V908" s="224">
        <v>1587.5</v>
      </c>
      <c r="W908" s="224">
        <v>174.625</v>
      </c>
      <c r="X908" s="224">
        <v>1762.125</v>
      </c>
    </row>
    <row r="909" spans="1:25" ht="14" x14ac:dyDescent="0.15">
      <c r="A909" s="196">
        <v>22</v>
      </c>
      <c r="B909" s="204"/>
      <c r="C909" s="231">
        <v>26512.5</v>
      </c>
      <c r="D909" s="231">
        <v>19187.5</v>
      </c>
      <c r="E909" s="224"/>
      <c r="F909" s="212"/>
      <c r="G909" s="212"/>
      <c r="I909" s="209">
        <v>23600</v>
      </c>
      <c r="J909" s="209">
        <v>17225</v>
      </c>
      <c r="L909" s="210">
        <v>22420</v>
      </c>
      <c r="M909" s="210">
        <v>16363.75</v>
      </c>
      <c r="U909" s="224">
        <v>1598.9583333333333</v>
      </c>
      <c r="V909" s="224">
        <v>1651.0416666666665</v>
      </c>
      <c r="W909" s="224">
        <v>181.61458333333331</v>
      </c>
      <c r="X909" s="224">
        <v>1832.6562499999998</v>
      </c>
    </row>
    <row r="910" spans="1:25" ht="14" x14ac:dyDescent="0.15">
      <c r="A910" s="196">
        <v>23</v>
      </c>
      <c r="B910" s="204"/>
      <c r="C910" s="231">
        <v>27612.5</v>
      </c>
      <c r="D910" s="231">
        <v>19975</v>
      </c>
      <c r="E910" s="224"/>
      <c r="F910" s="212"/>
      <c r="G910" s="212"/>
      <c r="I910" s="209">
        <v>24550</v>
      </c>
      <c r="J910" s="209">
        <v>17912.5</v>
      </c>
      <c r="L910" s="210">
        <v>23322.5</v>
      </c>
      <c r="M910" s="210">
        <v>17016.875</v>
      </c>
      <c r="U910" s="224">
        <v>1664.5833333333333</v>
      </c>
      <c r="V910" s="224">
        <v>1716.6666666666665</v>
      </c>
      <c r="W910" s="224">
        <v>188.83333333333331</v>
      </c>
      <c r="X910" s="224">
        <v>1905.4999999999998</v>
      </c>
    </row>
    <row r="911" spans="1:25" ht="14" x14ac:dyDescent="0.15">
      <c r="A911" s="196">
        <v>24</v>
      </c>
      <c r="B911" s="204"/>
      <c r="C911" s="231">
        <v>28675</v>
      </c>
      <c r="D911" s="231">
        <v>20762.5</v>
      </c>
      <c r="E911" s="224"/>
      <c r="F911" s="212"/>
      <c r="G911" s="212"/>
      <c r="I911" s="209">
        <v>25475</v>
      </c>
      <c r="J911" s="209">
        <v>18600</v>
      </c>
      <c r="L911" s="210">
        <v>24201.25</v>
      </c>
      <c r="M911" s="210">
        <v>17670</v>
      </c>
      <c r="U911" s="224">
        <v>1730.2083333333333</v>
      </c>
      <c r="V911" s="224">
        <v>1782.2916666666665</v>
      </c>
      <c r="W911" s="224">
        <v>196.05208333333331</v>
      </c>
      <c r="X911" s="224">
        <v>1978.3437499999998</v>
      </c>
    </row>
    <row r="912" spans="1:25" ht="14" x14ac:dyDescent="0.15">
      <c r="A912" s="196">
        <v>25</v>
      </c>
      <c r="B912" s="204"/>
      <c r="C912" s="231">
        <v>29437.5</v>
      </c>
      <c r="D912" s="231">
        <v>21325</v>
      </c>
      <c r="E912" s="224"/>
      <c r="F912" s="212"/>
      <c r="G912" s="212"/>
      <c r="I912" s="209">
        <v>26137.5</v>
      </c>
      <c r="J912" s="209">
        <v>19087.5</v>
      </c>
      <c r="L912" s="210">
        <v>24830.625</v>
      </c>
      <c r="M912" s="210">
        <v>18133.125</v>
      </c>
      <c r="U912" s="224">
        <v>1777.0833333333333</v>
      </c>
      <c r="V912" s="224">
        <v>1829.1666666666665</v>
      </c>
      <c r="W912" s="224">
        <v>201.20833333333331</v>
      </c>
      <c r="X912" s="224">
        <v>2030.3749999999998</v>
      </c>
    </row>
    <row r="913" spans="1:25" ht="14" x14ac:dyDescent="0.15">
      <c r="A913" s="196">
        <v>26</v>
      </c>
      <c r="B913" s="204"/>
      <c r="C913" s="231">
        <v>30512.5</v>
      </c>
      <c r="D913" s="231">
        <v>22087.5</v>
      </c>
      <c r="E913" s="224"/>
      <c r="F913" s="212"/>
      <c r="G913" s="212"/>
      <c r="I913" s="209">
        <v>27075</v>
      </c>
      <c r="J913" s="209">
        <v>19750</v>
      </c>
      <c r="L913" s="210">
        <v>25721.25</v>
      </c>
      <c r="M913" s="210">
        <v>18762.5</v>
      </c>
      <c r="U913" s="224">
        <v>1840.625</v>
      </c>
      <c r="V913" s="224">
        <v>1892.7083333333333</v>
      </c>
      <c r="W913" s="224">
        <v>208.19791666666666</v>
      </c>
      <c r="X913" s="224">
        <v>2100.90625</v>
      </c>
    </row>
    <row r="914" spans="1:25" ht="14" x14ac:dyDescent="0.15">
      <c r="A914" s="196">
        <v>27</v>
      </c>
      <c r="B914" s="204"/>
      <c r="C914" s="231">
        <v>31637.5</v>
      </c>
      <c r="D914" s="231">
        <v>22937.5</v>
      </c>
      <c r="E914" s="224"/>
      <c r="F914" s="212"/>
      <c r="G914" s="212"/>
      <c r="I914" s="209">
        <v>28050</v>
      </c>
      <c r="J914" s="209">
        <v>20487.5</v>
      </c>
      <c r="L914" s="210">
        <v>26647.5</v>
      </c>
      <c r="M914" s="210">
        <v>19463.125</v>
      </c>
      <c r="U914" s="224">
        <v>1911.4583333333333</v>
      </c>
      <c r="V914" s="224">
        <v>1963.5416666666665</v>
      </c>
      <c r="W914" s="224">
        <v>215.98958333333331</v>
      </c>
      <c r="X914" s="224">
        <v>2179.53125</v>
      </c>
    </row>
    <row r="915" spans="1:25" ht="14" x14ac:dyDescent="0.15">
      <c r="A915" s="196">
        <v>28</v>
      </c>
      <c r="B915" s="204"/>
      <c r="C915" s="231">
        <v>32762.5</v>
      </c>
      <c r="D915" s="231">
        <v>23725</v>
      </c>
      <c r="E915" s="224"/>
      <c r="F915" s="212"/>
      <c r="G915" s="212"/>
      <c r="I915" s="209">
        <v>29037.5</v>
      </c>
      <c r="J915" s="209">
        <v>21175</v>
      </c>
      <c r="L915" s="210">
        <v>27585.625</v>
      </c>
      <c r="M915" s="210">
        <v>20116.25</v>
      </c>
      <c r="U915" s="224">
        <v>1977.0833333333333</v>
      </c>
      <c r="V915" s="224">
        <v>2029.1666666666665</v>
      </c>
      <c r="W915" s="224">
        <v>223.20833333333331</v>
      </c>
      <c r="X915" s="224">
        <v>2252.375</v>
      </c>
      <c r="Y915" s="202"/>
    </row>
    <row r="916" spans="1:25" ht="14" x14ac:dyDescent="0.15">
      <c r="A916" s="196">
        <v>29</v>
      </c>
      <c r="B916" s="204"/>
      <c r="C916" s="231">
        <v>34175</v>
      </c>
      <c r="D916" s="231">
        <v>24787.5</v>
      </c>
      <c r="E916" s="224"/>
      <c r="F916" s="212"/>
      <c r="G916" s="212"/>
      <c r="I916" s="209">
        <v>30262.5</v>
      </c>
      <c r="J916" s="209">
        <v>22100</v>
      </c>
      <c r="L916" s="210">
        <v>28749.375</v>
      </c>
      <c r="M916" s="210">
        <v>20995</v>
      </c>
      <c r="U916" s="224">
        <v>2065.625</v>
      </c>
      <c r="V916" s="224">
        <v>2117.7083333333335</v>
      </c>
      <c r="W916" s="224">
        <v>232.94791666666669</v>
      </c>
      <c r="X916" s="224">
        <v>2350.65625</v>
      </c>
    </row>
    <row r="917" spans="1:25" ht="14" x14ac:dyDescent="0.15">
      <c r="A917" s="196">
        <v>30</v>
      </c>
      <c r="B917" s="204"/>
      <c r="C917" s="231">
        <v>35662.5</v>
      </c>
      <c r="D917" s="231">
        <v>25862.5</v>
      </c>
      <c r="E917" s="224"/>
      <c r="F917" s="212"/>
      <c r="G917" s="212"/>
      <c r="I917" s="209">
        <v>31550</v>
      </c>
      <c r="J917" s="209">
        <v>23037.5</v>
      </c>
      <c r="L917" s="210">
        <v>29972.5</v>
      </c>
      <c r="M917" s="210">
        <v>21885.625</v>
      </c>
      <c r="U917" s="224">
        <v>2155.2083333333335</v>
      </c>
      <c r="V917" s="224">
        <v>2207.291666666667</v>
      </c>
      <c r="W917" s="224">
        <v>242.80208333333337</v>
      </c>
      <c r="X917" s="224">
        <v>2450.0937500000005</v>
      </c>
    </row>
    <row r="918" spans="1:25" ht="14" x14ac:dyDescent="0.15">
      <c r="A918" s="196">
        <v>31</v>
      </c>
      <c r="B918" s="204"/>
      <c r="C918" s="231">
        <v>37162.5</v>
      </c>
      <c r="D918" s="231">
        <v>26962.5</v>
      </c>
      <c r="E918" s="224"/>
      <c r="F918" s="212"/>
      <c r="G918" s="212"/>
      <c r="I918" s="209">
        <v>32862.5</v>
      </c>
      <c r="J918" s="209">
        <v>23987.5</v>
      </c>
      <c r="L918" s="210">
        <v>31219.375</v>
      </c>
      <c r="M918" s="210">
        <v>22788.125</v>
      </c>
      <c r="U918" s="224">
        <v>2246.875</v>
      </c>
      <c r="V918" s="224">
        <v>2298.9583333333335</v>
      </c>
      <c r="W918" s="224">
        <v>252.88541666666669</v>
      </c>
      <c r="X918" s="224">
        <v>2551.84375</v>
      </c>
    </row>
    <row r="919" spans="1:25" ht="14" x14ac:dyDescent="0.15">
      <c r="A919" s="196">
        <v>32</v>
      </c>
      <c r="B919" s="204"/>
      <c r="C919" s="231">
        <v>38700</v>
      </c>
      <c r="D919" s="231">
        <v>28087.5</v>
      </c>
      <c r="E919" s="224"/>
      <c r="F919" s="212"/>
      <c r="G919" s="212"/>
      <c r="I919" s="209">
        <v>34200</v>
      </c>
      <c r="J919" s="209">
        <v>24962.5</v>
      </c>
      <c r="L919" s="210">
        <v>32490</v>
      </c>
      <c r="M919" s="210">
        <v>23714.375</v>
      </c>
      <c r="U919" s="224">
        <v>2340.625</v>
      </c>
      <c r="V919" s="224">
        <v>2392.7083333333335</v>
      </c>
      <c r="W919" s="224">
        <v>263.19791666666669</v>
      </c>
      <c r="X919" s="224">
        <v>2655.90625</v>
      </c>
    </row>
    <row r="920" spans="1:25" ht="14" x14ac:dyDescent="0.15">
      <c r="A920" s="196">
        <v>33</v>
      </c>
      <c r="B920" s="204"/>
      <c r="C920" s="231">
        <v>39687.5</v>
      </c>
      <c r="D920" s="231">
        <v>28800</v>
      </c>
      <c r="E920" s="224"/>
      <c r="F920" s="212"/>
      <c r="G920" s="212"/>
      <c r="I920" s="209">
        <v>35050</v>
      </c>
      <c r="J920" s="209">
        <v>25587.5</v>
      </c>
      <c r="L920" s="210">
        <v>33297.5</v>
      </c>
      <c r="M920" s="210">
        <v>24308.125</v>
      </c>
      <c r="U920" s="224">
        <v>2400</v>
      </c>
      <c r="V920" s="224">
        <v>2452.0833333333335</v>
      </c>
      <c r="W920" s="224">
        <v>269.72916666666669</v>
      </c>
      <c r="X920" s="224">
        <v>2721.8125</v>
      </c>
    </row>
    <row r="921" spans="1:25" ht="14" x14ac:dyDescent="0.15">
      <c r="A921" s="196">
        <v>34</v>
      </c>
      <c r="B921" s="204"/>
      <c r="C921" s="231">
        <v>40737.5</v>
      </c>
      <c r="D921" s="231">
        <v>29575</v>
      </c>
      <c r="E921" s="224"/>
      <c r="F921" s="212"/>
      <c r="G921" s="212"/>
      <c r="I921" s="209">
        <v>35962.5</v>
      </c>
      <c r="J921" s="209">
        <v>26262.5</v>
      </c>
      <c r="L921" s="210">
        <v>34164.375</v>
      </c>
      <c r="M921" s="210">
        <v>24949.375</v>
      </c>
      <c r="U921" s="224">
        <v>2464.5833333333335</v>
      </c>
      <c r="V921" s="224">
        <v>2516.666666666667</v>
      </c>
      <c r="W921" s="224">
        <v>276.83333333333337</v>
      </c>
      <c r="X921" s="224">
        <v>2793.5000000000005</v>
      </c>
    </row>
    <row r="922" spans="1:25" ht="14" x14ac:dyDescent="0.15">
      <c r="A922" s="196">
        <v>35</v>
      </c>
      <c r="B922" s="204"/>
      <c r="C922" s="231">
        <v>41850</v>
      </c>
      <c r="D922" s="231">
        <v>30362.5</v>
      </c>
      <c r="E922" s="224"/>
      <c r="F922" s="212"/>
      <c r="G922" s="212"/>
      <c r="I922" s="209">
        <v>36937.5</v>
      </c>
      <c r="J922" s="209">
        <v>26950</v>
      </c>
      <c r="L922" s="210">
        <v>35090.625</v>
      </c>
      <c r="M922" s="210">
        <v>25602.5</v>
      </c>
      <c r="U922" s="224">
        <v>2530.2083333333335</v>
      </c>
      <c r="V922" s="224">
        <v>2582.291666666667</v>
      </c>
      <c r="W922" s="224">
        <v>284.05208333333337</v>
      </c>
      <c r="X922" s="224">
        <v>2866.3437500000005</v>
      </c>
    </row>
    <row r="923" spans="1:25" ht="14" x14ac:dyDescent="0.15">
      <c r="A923" s="196">
        <v>36</v>
      </c>
      <c r="B923" s="204"/>
      <c r="C923" s="231">
        <v>42900</v>
      </c>
      <c r="D923" s="231">
        <v>31112.5</v>
      </c>
      <c r="E923" s="224"/>
      <c r="F923" s="212"/>
      <c r="G923" s="212"/>
      <c r="I923" s="209">
        <v>37850</v>
      </c>
      <c r="J923" s="209">
        <v>27600</v>
      </c>
      <c r="L923" s="210">
        <v>35957.5</v>
      </c>
      <c r="M923" s="210">
        <v>26220</v>
      </c>
      <c r="U923" s="224">
        <v>2592.7083333333335</v>
      </c>
      <c r="V923" s="224">
        <v>2644.791666666667</v>
      </c>
      <c r="W923" s="224">
        <v>290.92708333333337</v>
      </c>
      <c r="X923" s="224">
        <v>2935.7187500000005</v>
      </c>
    </row>
    <row r="924" spans="1:25" ht="14" x14ac:dyDescent="0.15">
      <c r="A924" s="196">
        <v>37</v>
      </c>
      <c r="B924" s="204"/>
      <c r="C924" s="231">
        <v>43950</v>
      </c>
      <c r="D924" s="231">
        <v>31925</v>
      </c>
      <c r="E924" s="224"/>
      <c r="F924" s="212"/>
      <c r="G924" s="212"/>
      <c r="I924" s="209">
        <v>38762.5</v>
      </c>
      <c r="J924" s="209">
        <v>28300</v>
      </c>
      <c r="L924" s="210">
        <v>36824.375</v>
      </c>
      <c r="M924" s="210">
        <v>26885</v>
      </c>
      <c r="U924" s="224">
        <v>2660.4166666666665</v>
      </c>
      <c r="V924" s="224">
        <v>2712.5</v>
      </c>
      <c r="W924" s="224">
        <v>298.375</v>
      </c>
      <c r="X924" s="224">
        <v>3010.875</v>
      </c>
    </row>
    <row r="925" spans="1:25" ht="14" x14ac:dyDescent="0.15">
      <c r="A925" s="196">
        <v>38</v>
      </c>
      <c r="B925" s="204"/>
      <c r="C925" s="231">
        <v>44962.5</v>
      </c>
      <c r="D925" s="231">
        <v>32650</v>
      </c>
      <c r="E925" s="224"/>
      <c r="F925" s="212"/>
      <c r="G925" s="212"/>
      <c r="I925" s="209">
        <v>39637.5</v>
      </c>
      <c r="J925" s="209">
        <v>28937.5</v>
      </c>
      <c r="L925" s="210">
        <v>37655.625</v>
      </c>
      <c r="M925" s="210">
        <v>27490.625</v>
      </c>
      <c r="U925" s="224">
        <v>2720.8333333333335</v>
      </c>
      <c r="V925" s="224">
        <v>2772.916666666667</v>
      </c>
      <c r="W925" s="224">
        <v>305.02083333333337</v>
      </c>
      <c r="X925" s="224">
        <v>3077.9375000000005</v>
      </c>
    </row>
    <row r="926" spans="1:25" ht="14" x14ac:dyDescent="0.15">
      <c r="A926" s="196">
        <v>39</v>
      </c>
      <c r="B926" s="204"/>
      <c r="C926" s="231">
        <v>46362.5</v>
      </c>
      <c r="D926" s="231">
        <v>33687.5</v>
      </c>
      <c r="E926" s="224"/>
      <c r="F926" s="212"/>
      <c r="G926" s="212"/>
      <c r="I926" s="209">
        <v>40862.5</v>
      </c>
      <c r="J926" s="209">
        <v>29837.5</v>
      </c>
      <c r="L926" s="210">
        <v>38819.375</v>
      </c>
      <c r="M926" s="210">
        <v>28345.625</v>
      </c>
      <c r="U926" s="224">
        <v>2807.2916666666665</v>
      </c>
      <c r="V926" s="224">
        <v>2859.375</v>
      </c>
      <c r="W926" s="224">
        <v>314.53125</v>
      </c>
      <c r="X926" s="224">
        <v>3173.90625</v>
      </c>
    </row>
    <row r="927" spans="1:25" ht="14" x14ac:dyDescent="0.15">
      <c r="A927" s="196">
        <v>40</v>
      </c>
      <c r="B927" s="204"/>
      <c r="C927" s="231">
        <v>47650</v>
      </c>
      <c r="D927" s="231">
        <v>34625</v>
      </c>
      <c r="E927" s="224"/>
      <c r="F927" s="212"/>
      <c r="G927" s="212"/>
      <c r="I927" s="209">
        <v>41975</v>
      </c>
      <c r="J927" s="209">
        <v>30650</v>
      </c>
      <c r="L927" s="210">
        <v>39876.25</v>
      </c>
      <c r="M927" s="210">
        <v>29117.5</v>
      </c>
      <c r="U927" s="224">
        <v>2885.4166666666665</v>
      </c>
      <c r="V927" s="224">
        <v>2937.5</v>
      </c>
      <c r="W927" s="224">
        <v>323.125</v>
      </c>
      <c r="X927" s="224">
        <v>3260.625</v>
      </c>
    </row>
    <row r="928" spans="1:25" ht="14" x14ac:dyDescent="0.15">
      <c r="A928" s="196">
        <v>41</v>
      </c>
      <c r="B928" s="204"/>
      <c r="C928" s="231">
        <v>48925</v>
      </c>
      <c r="D928" s="231">
        <v>35575</v>
      </c>
      <c r="E928" s="224"/>
      <c r="F928" s="212"/>
      <c r="G928" s="212"/>
      <c r="I928" s="209">
        <v>43087.5</v>
      </c>
      <c r="J928" s="209">
        <v>31475</v>
      </c>
      <c r="L928" s="210">
        <v>40933.125</v>
      </c>
      <c r="M928" s="210">
        <v>29901.25</v>
      </c>
      <c r="U928" s="224">
        <v>2964.5833333333335</v>
      </c>
      <c r="V928" s="224">
        <v>3016.666666666667</v>
      </c>
      <c r="W928" s="224">
        <v>331.83333333333337</v>
      </c>
      <c r="X928" s="224">
        <v>3348.5000000000005</v>
      </c>
    </row>
    <row r="929" spans="1:24" ht="14" x14ac:dyDescent="0.15">
      <c r="A929" s="196">
        <v>42</v>
      </c>
      <c r="B929" s="204"/>
      <c r="C929" s="231">
        <v>50200</v>
      </c>
      <c r="D929" s="231">
        <v>36500</v>
      </c>
      <c r="E929" s="224"/>
      <c r="F929" s="212"/>
      <c r="G929" s="212"/>
      <c r="I929" s="209">
        <v>44200</v>
      </c>
      <c r="J929" s="209">
        <v>32287.5</v>
      </c>
      <c r="L929" s="210">
        <v>41990</v>
      </c>
      <c r="M929" s="210">
        <v>30673.125</v>
      </c>
      <c r="U929" s="224">
        <v>3041.6666666666665</v>
      </c>
      <c r="V929" s="224">
        <v>3093.75</v>
      </c>
      <c r="W929" s="224">
        <v>340.3125</v>
      </c>
      <c r="X929" s="224">
        <v>3434.0625</v>
      </c>
    </row>
    <row r="930" spans="1:24" ht="14" x14ac:dyDescent="0.15">
      <c r="A930" s="196">
        <v>43</v>
      </c>
      <c r="B930" s="204"/>
      <c r="C930" s="231">
        <v>51637.5</v>
      </c>
      <c r="D930" s="231">
        <v>37525</v>
      </c>
      <c r="E930" s="224"/>
      <c r="F930" s="212"/>
      <c r="G930" s="212"/>
      <c r="I930" s="209">
        <v>45450</v>
      </c>
      <c r="J930" s="209">
        <v>33175</v>
      </c>
      <c r="L930" s="210">
        <v>43177.5</v>
      </c>
      <c r="M930" s="210">
        <v>31516.25</v>
      </c>
      <c r="U930" s="224">
        <v>3127.0833333333335</v>
      </c>
      <c r="V930" s="224">
        <v>3179.166666666667</v>
      </c>
      <c r="W930" s="224">
        <v>349.70833333333337</v>
      </c>
      <c r="X930" s="224">
        <v>3528.8750000000005</v>
      </c>
    </row>
    <row r="931" spans="1:24" ht="14" x14ac:dyDescent="0.15">
      <c r="A931" s="196">
        <v>44</v>
      </c>
      <c r="B931" s="204"/>
      <c r="C931" s="231">
        <v>53137.5</v>
      </c>
      <c r="D931" s="231">
        <v>38637.5</v>
      </c>
      <c r="E931" s="224"/>
      <c r="F931" s="212"/>
      <c r="G931" s="212"/>
      <c r="I931" s="209">
        <v>46750</v>
      </c>
      <c r="J931" s="209">
        <v>34137.5</v>
      </c>
      <c r="L931" s="210">
        <v>44412.5</v>
      </c>
      <c r="M931" s="210">
        <v>32430.625</v>
      </c>
      <c r="U931" s="224">
        <v>3219.7916666666665</v>
      </c>
      <c r="V931" s="224">
        <v>3271.875</v>
      </c>
      <c r="W931" s="224">
        <v>359.90625</v>
      </c>
      <c r="X931" s="224">
        <v>3631.78125</v>
      </c>
    </row>
    <row r="932" spans="1:24" ht="14" x14ac:dyDescent="0.15">
      <c r="A932" s="196">
        <v>45</v>
      </c>
      <c r="B932" s="204"/>
      <c r="C932" s="231">
        <v>54600</v>
      </c>
      <c r="D932" s="231">
        <v>39687.5</v>
      </c>
      <c r="E932" s="224"/>
      <c r="F932" s="212"/>
      <c r="G932" s="212"/>
      <c r="I932" s="209">
        <v>48025</v>
      </c>
      <c r="J932" s="209">
        <v>35050</v>
      </c>
      <c r="L932" s="210">
        <v>45623.75</v>
      </c>
      <c r="M932" s="210">
        <v>33297.5</v>
      </c>
      <c r="U932" s="224">
        <v>3307.2916666666665</v>
      </c>
      <c r="V932" s="224">
        <v>3359.375</v>
      </c>
      <c r="W932" s="224">
        <v>369.53125</v>
      </c>
      <c r="X932" s="224">
        <v>3728.90625</v>
      </c>
    </row>
    <row r="933" spans="1:24" ht="14" x14ac:dyDescent="0.15">
      <c r="A933" s="196">
        <v>46</v>
      </c>
      <c r="B933" s="204"/>
      <c r="C933" s="231">
        <v>56162.5</v>
      </c>
      <c r="D933" s="231">
        <v>40800</v>
      </c>
      <c r="E933" s="224"/>
      <c r="F933" s="212"/>
      <c r="G933" s="212"/>
      <c r="I933" s="209">
        <v>49375</v>
      </c>
      <c r="J933" s="209">
        <v>36025</v>
      </c>
      <c r="L933" s="210">
        <v>46906.25</v>
      </c>
      <c r="M933" s="210">
        <v>34223.75</v>
      </c>
      <c r="U933" s="224">
        <v>3400</v>
      </c>
      <c r="V933" s="224">
        <v>3452.0833333333335</v>
      </c>
      <c r="W933" s="224">
        <v>379.72916666666669</v>
      </c>
      <c r="X933" s="224">
        <v>3831.8125</v>
      </c>
    </row>
    <row r="934" spans="1:24" ht="14" x14ac:dyDescent="0.15">
      <c r="A934" s="196">
        <v>47</v>
      </c>
      <c r="B934" s="204"/>
      <c r="C934" s="231">
        <v>57675</v>
      </c>
      <c r="D934" s="231">
        <v>41912.5</v>
      </c>
      <c r="E934" s="224"/>
      <c r="F934" s="212"/>
      <c r="G934" s="212"/>
      <c r="I934" s="209">
        <v>50700</v>
      </c>
      <c r="J934" s="209">
        <v>36987.5</v>
      </c>
      <c r="L934" s="210">
        <v>48165</v>
      </c>
      <c r="M934" s="210">
        <v>35138.125</v>
      </c>
      <c r="U934" s="224">
        <v>3492.7083333333335</v>
      </c>
      <c r="V934" s="224">
        <v>3544.791666666667</v>
      </c>
      <c r="W934" s="224">
        <v>389.92708333333337</v>
      </c>
      <c r="X934" s="224">
        <v>3934.7187500000005</v>
      </c>
    </row>
    <row r="935" spans="1:24" ht="14" x14ac:dyDescent="0.15">
      <c r="A935" s="196">
        <v>48</v>
      </c>
      <c r="B935" s="204"/>
      <c r="C935" s="231">
        <v>60475</v>
      </c>
      <c r="D935" s="231">
        <v>44000</v>
      </c>
      <c r="E935" s="224"/>
      <c r="F935" s="212"/>
      <c r="G935" s="212"/>
      <c r="I935" s="209">
        <v>53125</v>
      </c>
      <c r="J935" s="209">
        <v>38800</v>
      </c>
      <c r="L935" s="210">
        <v>50468.75</v>
      </c>
      <c r="M935" s="210">
        <v>36860</v>
      </c>
      <c r="U935" s="224">
        <v>3666.6666666666665</v>
      </c>
      <c r="V935" s="224">
        <v>3718.75</v>
      </c>
      <c r="W935" s="224">
        <v>409.0625</v>
      </c>
      <c r="X935" s="224">
        <v>4127.8125</v>
      </c>
    </row>
    <row r="936" spans="1:24" ht="14" x14ac:dyDescent="0.15">
      <c r="A936" s="196">
        <v>49</v>
      </c>
      <c r="B936" s="204"/>
      <c r="C936" s="231">
        <v>62437.5</v>
      </c>
      <c r="D936" s="231">
        <v>45375</v>
      </c>
      <c r="E936" s="224"/>
      <c r="F936" s="212"/>
      <c r="G936" s="212"/>
      <c r="I936" s="209">
        <v>54837.5</v>
      </c>
      <c r="J936" s="209">
        <v>40000</v>
      </c>
      <c r="L936" s="210">
        <v>52095.625</v>
      </c>
      <c r="M936" s="210">
        <v>38000</v>
      </c>
      <c r="U936" s="224">
        <v>3781.25</v>
      </c>
      <c r="V936" s="224">
        <v>3833.3333333333335</v>
      </c>
      <c r="W936" s="224">
        <v>421.66666666666669</v>
      </c>
      <c r="X936" s="224">
        <v>4255</v>
      </c>
    </row>
    <row r="937" spans="1:24" ht="14" x14ac:dyDescent="0.15">
      <c r="A937" s="196">
        <v>50</v>
      </c>
      <c r="B937" s="204"/>
      <c r="C937" s="231">
        <v>64150</v>
      </c>
      <c r="D937" s="231">
        <v>46700</v>
      </c>
      <c r="E937" s="224"/>
      <c r="F937" s="212"/>
      <c r="G937" s="212"/>
      <c r="I937" s="209">
        <v>56325</v>
      </c>
      <c r="J937" s="209">
        <v>41150</v>
      </c>
      <c r="L937" s="210">
        <v>53508.75</v>
      </c>
      <c r="M937" s="210">
        <v>39092.5</v>
      </c>
      <c r="U937" s="224">
        <v>3891.6666666666665</v>
      </c>
      <c r="V937" s="224">
        <v>3943.75</v>
      </c>
      <c r="W937" s="224">
        <v>433.8125</v>
      </c>
      <c r="X937" s="224">
        <v>4377.5625</v>
      </c>
    </row>
    <row r="938" spans="1:24" ht="14" x14ac:dyDescent="0.15">
      <c r="A938" s="196">
        <v>51</v>
      </c>
      <c r="B938" s="204"/>
      <c r="C938" s="231">
        <v>65787.5</v>
      </c>
      <c r="D938" s="231">
        <v>47875</v>
      </c>
      <c r="E938" s="224"/>
      <c r="F938" s="212"/>
      <c r="G938" s="212"/>
      <c r="I938" s="209">
        <v>57750</v>
      </c>
      <c r="J938" s="209">
        <v>42175</v>
      </c>
      <c r="L938" s="210">
        <v>54862.5</v>
      </c>
      <c r="M938" s="210">
        <v>40066.25</v>
      </c>
      <c r="U938" s="224">
        <v>3989.5833333333335</v>
      </c>
      <c r="V938" s="224">
        <v>4041.666666666667</v>
      </c>
      <c r="W938" s="224">
        <v>444.58333333333337</v>
      </c>
      <c r="X938" s="224">
        <v>4486.25</v>
      </c>
    </row>
    <row r="939" spans="1:24" ht="14" x14ac:dyDescent="0.15">
      <c r="A939" s="196">
        <v>52</v>
      </c>
      <c r="B939" s="204"/>
      <c r="C939" s="231">
        <v>68062.5</v>
      </c>
      <c r="D939" s="231">
        <v>49512.5</v>
      </c>
      <c r="E939" s="224"/>
      <c r="F939" s="212"/>
      <c r="G939" s="212"/>
      <c r="I939" s="209">
        <v>59725</v>
      </c>
      <c r="J939" s="209">
        <v>43600</v>
      </c>
      <c r="L939" s="210">
        <v>56738.75</v>
      </c>
      <c r="M939" s="210">
        <v>41420</v>
      </c>
      <c r="U939" s="224">
        <v>4126.041666666667</v>
      </c>
      <c r="V939" s="224">
        <v>4178.125</v>
      </c>
      <c r="W939" s="224">
        <v>459.59375</v>
      </c>
      <c r="X939" s="224">
        <v>4637.71875</v>
      </c>
    </row>
    <row r="940" spans="1:24" ht="14" x14ac:dyDescent="0.15">
      <c r="A940" s="196">
        <v>53</v>
      </c>
      <c r="B940" s="204"/>
      <c r="C940" s="231">
        <v>71912.5</v>
      </c>
      <c r="D940" s="231">
        <v>52337.5</v>
      </c>
      <c r="E940" s="224"/>
      <c r="F940" s="212"/>
      <c r="G940" s="212"/>
      <c r="I940" s="209">
        <v>63075</v>
      </c>
      <c r="J940" s="209">
        <v>46050</v>
      </c>
      <c r="L940" s="210">
        <v>59921.25</v>
      </c>
      <c r="M940" s="210">
        <v>43747.5</v>
      </c>
      <c r="U940" s="224">
        <v>4361.458333333333</v>
      </c>
      <c r="V940" s="224">
        <v>4413.5416666666661</v>
      </c>
      <c r="W940" s="224">
        <v>485.48958333333326</v>
      </c>
      <c r="X940" s="224">
        <v>4899.0312499999991</v>
      </c>
    </row>
    <row r="941" spans="1:24" ht="14" x14ac:dyDescent="0.15">
      <c r="A941" s="196">
        <v>54</v>
      </c>
      <c r="B941" s="204"/>
      <c r="C941" s="231">
        <v>76500</v>
      </c>
      <c r="D941" s="231">
        <v>55662.5</v>
      </c>
      <c r="E941" s="224"/>
      <c r="F941" s="212"/>
      <c r="G941" s="212"/>
      <c r="I941" s="209">
        <v>67062.5</v>
      </c>
      <c r="J941" s="209">
        <v>48950</v>
      </c>
      <c r="L941" s="210">
        <v>63709.375</v>
      </c>
      <c r="M941" s="210">
        <v>46502.5</v>
      </c>
      <c r="U941" s="224">
        <v>4638.541666666667</v>
      </c>
      <c r="V941" s="224">
        <v>4690.625</v>
      </c>
      <c r="W941" s="224">
        <v>515.96875</v>
      </c>
      <c r="X941" s="224">
        <v>5206.59375</v>
      </c>
    </row>
    <row r="942" spans="1:24" ht="14" x14ac:dyDescent="0.15">
      <c r="A942" s="196">
        <v>55</v>
      </c>
      <c r="B942" s="204"/>
      <c r="C942" s="231">
        <v>80437.5</v>
      </c>
      <c r="D942" s="231">
        <v>58562.5</v>
      </c>
      <c r="E942" s="224"/>
      <c r="F942" s="212"/>
      <c r="G942" s="212"/>
      <c r="I942" s="209">
        <v>70487.5</v>
      </c>
      <c r="J942" s="209">
        <v>51462.5</v>
      </c>
      <c r="L942" s="210">
        <v>66963.125</v>
      </c>
      <c r="M942" s="210">
        <v>48889.375</v>
      </c>
      <c r="U942" s="224">
        <v>4880.208333333333</v>
      </c>
      <c r="V942" s="224">
        <v>4932.2916666666661</v>
      </c>
      <c r="W942" s="224">
        <v>542.55208333333326</v>
      </c>
      <c r="X942" s="224">
        <v>5474.8437499999991</v>
      </c>
    </row>
    <row r="943" spans="1:24" ht="14" x14ac:dyDescent="0.15">
      <c r="A943" s="196">
        <v>56</v>
      </c>
      <c r="B943" s="204"/>
      <c r="C943" s="231">
        <v>83675</v>
      </c>
      <c r="D943" s="231">
        <v>60887.5</v>
      </c>
      <c r="E943" s="224"/>
      <c r="F943" s="212"/>
      <c r="G943" s="212"/>
      <c r="I943" s="209">
        <v>73300</v>
      </c>
      <c r="J943" s="209">
        <v>53487.5</v>
      </c>
      <c r="L943" s="210">
        <v>69635</v>
      </c>
      <c r="M943" s="210">
        <v>50813.125</v>
      </c>
      <c r="U943" s="224">
        <v>5073.958333333333</v>
      </c>
      <c r="V943" s="224">
        <v>5126.0416666666661</v>
      </c>
      <c r="W943" s="224">
        <v>563.86458333333326</v>
      </c>
      <c r="X943" s="224">
        <v>5689.9062499999991</v>
      </c>
    </row>
    <row r="944" spans="1:24" ht="14" x14ac:dyDescent="0.15">
      <c r="A944" s="196">
        <v>57</v>
      </c>
      <c r="B944" s="204"/>
      <c r="C944" s="231">
        <v>87737.5</v>
      </c>
      <c r="D944" s="231">
        <v>63887.5</v>
      </c>
      <c r="E944" s="224"/>
      <c r="F944" s="212"/>
      <c r="G944" s="212"/>
      <c r="I944" s="209">
        <v>76837.5</v>
      </c>
      <c r="J944" s="209">
        <v>56100</v>
      </c>
      <c r="L944" s="210">
        <v>72995.625</v>
      </c>
      <c r="M944" s="210">
        <v>53295</v>
      </c>
      <c r="U944" s="224">
        <v>5323.958333333333</v>
      </c>
      <c r="V944" s="224">
        <v>5376.0416666666661</v>
      </c>
      <c r="W944" s="224">
        <v>591.36458333333326</v>
      </c>
      <c r="X944" s="224">
        <v>5967.4062499999991</v>
      </c>
    </row>
    <row r="945" spans="1:24" ht="14" x14ac:dyDescent="0.15">
      <c r="A945" s="196">
        <v>58</v>
      </c>
      <c r="B945" s="204"/>
      <c r="C945" s="231">
        <v>94125</v>
      </c>
      <c r="D945" s="231">
        <v>68575</v>
      </c>
      <c r="E945" s="224"/>
      <c r="F945" s="212"/>
      <c r="G945" s="212"/>
      <c r="I945" s="209">
        <v>82387.5</v>
      </c>
      <c r="J945" s="209">
        <v>60175</v>
      </c>
      <c r="L945" s="210">
        <v>78268.125</v>
      </c>
      <c r="M945" s="210">
        <v>57166.25</v>
      </c>
      <c r="U945" s="224">
        <v>5714.583333333333</v>
      </c>
      <c r="V945" s="224">
        <v>5766.6666666666661</v>
      </c>
      <c r="W945" s="224">
        <v>634.33333333333326</v>
      </c>
      <c r="X945" s="224">
        <v>6400.9999999999991</v>
      </c>
    </row>
    <row r="946" spans="1:24" ht="14" x14ac:dyDescent="0.15">
      <c r="A946" s="196">
        <v>59</v>
      </c>
      <c r="B946" s="204"/>
      <c r="C946" s="231">
        <v>100687.5</v>
      </c>
      <c r="D946" s="231">
        <v>73325</v>
      </c>
      <c r="E946" s="224"/>
      <c r="F946" s="212"/>
      <c r="G946" s="212"/>
      <c r="I946" s="209">
        <v>88100</v>
      </c>
      <c r="J946" s="209">
        <v>64300</v>
      </c>
      <c r="L946" s="210">
        <v>83695</v>
      </c>
      <c r="M946" s="210">
        <v>61085</v>
      </c>
      <c r="U946" s="224">
        <v>6110.416666666667</v>
      </c>
      <c r="V946" s="224">
        <v>6162.5</v>
      </c>
      <c r="W946" s="224">
        <v>677.875</v>
      </c>
      <c r="X946" s="224">
        <v>6840.375</v>
      </c>
    </row>
    <row r="947" spans="1:24" ht="14" x14ac:dyDescent="0.15">
      <c r="A947" s="196">
        <v>60</v>
      </c>
      <c r="B947" s="204"/>
      <c r="C947" s="231">
        <v>107925</v>
      </c>
      <c r="D947" s="231">
        <v>78612.5</v>
      </c>
      <c r="E947" s="224"/>
      <c r="F947" s="212"/>
      <c r="G947" s="212"/>
      <c r="I947" s="209">
        <v>94387.5</v>
      </c>
      <c r="J947" s="209">
        <v>68900</v>
      </c>
      <c r="L947" s="210">
        <v>89668.125</v>
      </c>
      <c r="M947" s="210">
        <v>65455</v>
      </c>
      <c r="U947" s="224">
        <v>6551.041666666667</v>
      </c>
      <c r="V947" s="224">
        <v>6603.125</v>
      </c>
      <c r="W947" s="224">
        <v>726.34375</v>
      </c>
      <c r="X947" s="224">
        <v>7329.46875</v>
      </c>
    </row>
    <row r="948" spans="1:24" ht="14" x14ac:dyDescent="0.15">
      <c r="A948" s="196">
        <v>61</v>
      </c>
      <c r="B948" s="204"/>
      <c r="C948" s="231">
        <v>115325</v>
      </c>
      <c r="D948" s="231">
        <v>84000</v>
      </c>
      <c r="E948" s="224"/>
      <c r="F948" s="212"/>
      <c r="G948" s="212"/>
      <c r="I948" s="209">
        <v>100825</v>
      </c>
      <c r="J948" s="209">
        <v>73587.5</v>
      </c>
      <c r="L948" s="210">
        <v>95783.75</v>
      </c>
      <c r="M948" s="210">
        <v>69908.125</v>
      </c>
      <c r="U948" s="224">
        <v>7000</v>
      </c>
      <c r="V948" s="224">
        <v>7052.083333333333</v>
      </c>
      <c r="W948" s="224">
        <v>775.72916666666663</v>
      </c>
      <c r="X948" s="224">
        <v>7827.8125</v>
      </c>
    </row>
    <row r="949" spans="1:24" ht="14" x14ac:dyDescent="0.15">
      <c r="A949" s="196">
        <v>62</v>
      </c>
      <c r="B949" s="204"/>
      <c r="C949" s="231">
        <v>122887.5</v>
      </c>
      <c r="D949" s="231">
        <v>89550</v>
      </c>
      <c r="E949" s="224"/>
      <c r="F949" s="212"/>
      <c r="G949" s="212"/>
      <c r="I949" s="209">
        <v>107400</v>
      </c>
      <c r="J949" s="209">
        <v>78412.5</v>
      </c>
      <c r="L949" s="210">
        <v>102030</v>
      </c>
      <c r="M949" s="210">
        <v>74491.875</v>
      </c>
      <c r="U949" s="224">
        <v>7462.5</v>
      </c>
      <c r="V949" s="224">
        <v>7514.583333333333</v>
      </c>
      <c r="W949" s="224">
        <v>826.60416666666663</v>
      </c>
      <c r="X949" s="224">
        <v>8341.1875</v>
      </c>
    </row>
    <row r="950" spans="1:24" ht="14" x14ac:dyDescent="0.15">
      <c r="A950" s="196">
        <v>63</v>
      </c>
      <c r="B950" s="204"/>
      <c r="C950" s="231">
        <v>133887.5</v>
      </c>
      <c r="D950" s="231">
        <v>97587.5</v>
      </c>
      <c r="E950" s="224"/>
      <c r="F950" s="212"/>
      <c r="G950" s="212"/>
      <c r="I950" s="209">
        <v>116962.5</v>
      </c>
      <c r="J950" s="209">
        <v>85400</v>
      </c>
      <c r="L950" s="210">
        <v>111114.375</v>
      </c>
      <c r="M950" s="210">
        <v>81130</v>
      </c>
      <c r="U950" s="224">
        <v>8132.291666666667</v>
      </c>
      <c r="V950" s="224">
        <v>8184.375</v>
      </c>
      <c r="W950" s="224">
        <v>900.28125</v>
      </c>
      <c r="X950" s="224">
        <v>9084.65625</v>
      </c>
    </row>
    <row r="951" spans="1:24" ht="14" x14ac:dyDescent="0.15">
      <c r="A951" s="196">
        <v>64</v>
      </c>
      <c r="B951" s="204"/>
      <c r="C951" s="231">
        <v>146537.5</v>
      </c>
      <c r="D951" s="231">
        <v>106800</v>
      </c>
      <c r="E951" s="224"/>
      <c r="F951" s="212"/>
      <c r="G951" s="212"/>
      <c r="I951" s="209">
        <v>127962.5</v>
      </c>
      <c r="J951" s="209">
        <v>93412.5</v>
      </c>
      <c r="L951" s="210">
        <v>121564.375</v>
      </c>
      <c r="M951" s="210">
        <v>88741.875</v>
      </c>
      <c r="U951" s="224">
        <v>8900</v>
      </c>
      <c r="V951" s="224">
        <v>8952.0833333333339</v>
      </c>
      <c r="W951" s="224">
        <v>984.72916666666674</v>
      </c>
      <c r="X951" s="224">
        <v>9936.8125</v>
      </c>
    </row>
    <row r="952" spans="1:24" ht="14" x14ac:dyDescent="0.15">
      <c r="A952" s="196">
        <v>65</v>
      </c>
      <c r="B952" s="204"/>
      <c r="C952" s="231">
        <v>156800</v>
      </c>
      <c r="D952" s="231">
        <v>114287.5</v>
      </c>
      <c r="E952" s="224"/>
      <c r="F952" s="212"/>
      <c r="G952" s="212"/>
      <c r="I952" s="209">
        <v>136887.5</v>
      </c>
      <c r="J952" s="209">
        <v>99925</v>
      </c>
      <c r="L952" s="210">
        <v>130043.125</v>
      </c>
      <c r="M952" s="210">
        <v>94928.75</v>
      </c>
      <c r="U952" s="224">
        <v>9523.9583333333339</v>
      </c>
      <c r="V952" s="224">
        <v>9576.0416666666679</v>
      </c>
      <c r="W952" s="224">
        <v>1053.3645833333335</v>
      </c>
      <c r="X952" s="224">
        <v>10629.406250000002</v>
      </c>
    </row>
    <row r="953" spans="1:24" ht="14" x14ac:dyDescent="0.15">
      <c r="A953" s="196">
        <v>66</v>
      </c>
      <c r="B953" s="204"/>
      <c r="C953" s="231">
        <v>167112.5</v>
      </c>
      <c r="D953" s="231">
        <v>121837.5</v>
      </c>
      <c r="E953" s="224"/>
      <c r="F953" s="212"/>
      <c r="G953" s="212"/>
      <c r="I953" s="209">
        <v>145862.5</v>
      </c>
      <c r="J953" s="209">
        <v>106487.5</v>
      </c>
      <c r="L953" s="210">
        <v>138569.375</v>
      </c>
      <c r="M953" s="210">
        <v>101163.125</v>
      </c>
      <c r="U953" s="224">
        <v>10153.125</v>
      </c>
      <c r="V953" s="224">
        <v>10205.208333333334</v>
      </c>
      <c r="W953" s="224">
        <v>1122.5729166666667</v>
      </c>
      <c r="X953" s="224">
        <v>11327.78125</v>
      </c>
    </row>
    <row r="954" spans="1:24" ht="14" x14ac:dyDescent="0.15">
      <c r="A954" s="196">
        <v>67</v>
      </c>
      <c r="B954" s="204"/>
      <c r="C954" s="231">
        <v>177625</v>
      </c>
      <c r="D954" s="231">
        <v>129512.5</v>
      </c>
      <c r="E954" s="224"/>
      <c r="F954" s="212"/>
      <c r="G954" s="212"/>
      <c r="I954" s="209">
        <v>155000</v>
      </c>
      <c r="J954" s="209">
        <v>113162.5</v>
      </c>
      <c r="L954" s="210">
        <v>147250</v>
      </c>
      <c r="M954" s="210">
        <v>107504.375</v>
      </c>
      <c r="U954" s="224">
        <v>10792.708333333334</v>
      </c>
      <c r="V954" s="224">
        <v>10844.791666666668</v>
      </c>
      <c r="W954" s="224">
        <v>1192.9270833333335</v>
      </c>
      <c r="X954" s="224">
        <v>12037.718750000002</v>
      </c>
    </row>
    <row r="955" spans="1:24" ht="14" x14ac:dyDescent="0.15">
      <c r="A955" s="196">
        <v>68</v>
      </c>
      <c r="B955" s="204"/>
      <c r="C955" s="231">
        <v>191825</v>
      </c>
      <c r="D955" s="231">
        <v>139887.5</v>
      </c>
      <c r="E955" s="224"/>
      <c r="F955" s="212"/>
      <c r="G955" s="212"/>
      <c r="I955" s="209">
        <v>167350</v>
      </c>
      <c r="J955" s="209">
        <v>122187.5</v>
      </c>
      <c r="L955" s="210">
        <v>158982.5</v>
      </c>
      <c r="M955" s="210">
        <v>116078.125</v>
      </c>
      <c r="U955" s="224">
        <v>11657.291666666666</v>
      </c>
      <c r="V955" s="224">
        <v>11709.375</v>
      </c>
      <c r="W955" s="224">
        <v>1288.03125</v>
      </c>
      <c r="X955" s="224">
        <v>12997.40625</v>
      </c>
    </row>
    <row r="956" spans="1:24" ht="14" x14ac:dyDescent="0.15">
      <c r="A956" s="196">
        <v>69</v>
      </c>
      <c r="B956" s="204"/>
      <c r="C956" s="231">
        <v>206312.5</v>
      </c>
      <c r="D956" s="231">
        <v>150425</v>
      </c>
      <c r="E956" s="224"/>
      <c r="F956" s="212"/>
      <c r="G956" s="212"/>
      <c r="I956" s="209">
        <v>179950</v>
      </c>
      <c r="J956" s="209">
        <v>131350</v>
      </c>
      <c r="L956" s="210">
        <v>170952.5</v>
      </c>
      <c r="M956" s="210">
        <v>124782.5</v>
      </c>
      <c r="U956" s="224">
        <v>12535.416666666666</v>
      </c>
      <c r="V956" s="224">
        <v>12587.5</v>
      </c>
      <c r="W956" s="224">
        <v>1384.625</v>
      </c>
      <c r="X956" s="224">
        <v>13972.125</v>
      </c>
    </row>
    <row r="957" spans="1:24" ht="14" x14ac:dyDescent="0.15">
      <c r="A957" s="196">
        <v>70</v>
      </c>
      <c r="B957" s="204"/>
      <c r="C957" s="231">
        <v>220875</v>
      </c>
      <c r="D957" s="231">
        <v>161050</v>
      </c>
      <c r="E957" s="224"/>
      <c r="F957" s="212"/>
      <c r="G957" s="212"/>
      <c r="I957" s="209">
        <v>192612.5</v>
      </c>
      <c r="J957" s="209">
        <v>140587.5</v>
      </c>
      <c r="L957" s="210">
        <v>182981.875</v>
      </c>
      <c r="M957" s="210">
        <v>133558.125</v>
      </c>
      <c r="U957" s="224">
        <v>13420.833333333334</v>
      </c>
      <c r="V957" s="224">
        <v>13472.916666666668</v>
      </c>
      <c r="W957" s="224">
        <v>1482.0208333333335</v>
      </c>
      <c r="X957" s="224">
        <v>14954.937500000002</v>
      </c>
    </row>
    <row r="958" spans="1:24" ht="14" x14ac:dyDescent="0.15">
      <c r="A958" s="196">
        <v>71</v>
      </c>
      <c r="B958" s="204"/>
      <c r="C958" s="231">
        <v>235562.5</v>
      </c>
      <c r="D958" s="231">
        <v>171787.5</v>
      </c>
      <c r="E958" s="224"/>
      <c r="F958" s="212"/>
      <c r="G958" s="212"/>
      <c r="I958" s="209">
        <v>205375</v>
      </c>
      <c r="J958" s="209">
        <v>149925</v>
      </c>
      <c r="L958" s="210">
        <v>195106.25</v>
      </c>
      <c r="M958" s="210">
        <v>142428.75</v>
      </c>
      <c r="U958" s="224">
        <v>14315.625</v>
      </c>
      <c r="V958" s="224">
        <v>14367.708333333334</v>
      </c>
      <c r="W958" s="224">
        <v>1580.4479166666667</v>
      </c>
      <c r="X958" s="224">
        <v>15948.15625</v>
      </c>
    </row>
    <row r="959" spans="1:24" ht="14" x14ac:dyDescent="0.15">
      <c r="A959" s="196">
        <v>72</v>
      </c>
      <c r="B959" s="204"/>
      <c r="C959" s="231">
        <v>250375</v>
      </c>
      <c r="D959" s="231">
        <v>182612.5</v>
      </c>
      <c r="E959" s="224"/>
      <c r="F959" s="212"/>
      <c r="G959" s="212"/>
      <c r="I959" s="209">
        <v>218262.5</v>
      </c>
      <c r="J959" s="209">
        <v>159337.5</v>
      </c>
      <c r="L959" s="210">
        <v>207349.375</v>
      </c>
      <c r="M959" s="210">
        <v>151370.625</v>
      </c>
      <c r="U959" s="224">
        <v>15217.708333333334</v>
      </c>
      <c r="V959" s="224">
        <v>15269.791666666668</v>
      </c>
      <c r="W959" s="224">
        <v>1679.6770833333335</v>
      </c>
      <c r="X959" s="224">
        <v>16949.46875</v>
      </c>
    </row>
    <row r="960" spans="1:24" ht="14" x14ac:dyDescent="0.15">
      <c r="A960" s="196">
        <v>73</v>
      </c>
      <c r="B960" s="204"/>
      <c r="C960" s="231">
        <v>267912.5</v>
      </c>
      <c r="D960" s="231">
        <v>195437.5</v>
      </c>
      <c r="E960" s="224"/>
      <c r="F960" s="212"/>
      <c r="G960" s="212"/>
      <c r="I960" s="209">
        <v>233512.5</v>
      </c>
      <c r="J960" s="209">
        <v>170487.5</v>
      </c>
      <c r="L960" s="210">
        <v>221836.875</v>
      </c>
      <c r="M960" s="210">
        <v>161963.125</v>
      </c>
      <c r="U960" s="224">
        <v>16286.458333333334</v>
      </c>
      <c r="V960" s="224">
        <v>16338.541666666668</v>
      </c>
      <c r="W960" s="224">
        <v>1797.2395833333335</v>
      </c>
      <c r="X960" s="224">
        <v>18135.78125</v>
      </c>
    </row>
    <row r="961" spans="1:24" ht="14" x14ac:dyDescent="0.15">
      <c r="A961" s="196">
        <v>74</v>
      </c>
      <c r="B961" s="204"/>
      <c r="C961" s="231">
        <v>285587.5</v>
      </c>
      <c r="D961" s="231">
        <v>208300</v>
      </c>
      <c r="E961" s="224"/>
      <c r="F961" s="212"/>
      <c r="G961" s="212"/>
      <c r="I961" s="209">
        <v>248875</v>
      </c>
      <c r="J961" s="209">
        <v>181675</v>
      </c>
      <c r="L961" s="210">
        <v>236431.25</v>
      </c>
      <c r="M961" s="210">
        <v>172591.25</v>
      </c>
      <c r="U961" s="224">
        <v>17358.333333333332</v>
      </c>
      <c r="V961" s="224">
        <v>17410.416666666664</v>
      </c>
      <c r="W961" s="224">
        <v>1915.145833333333</v>
      </c>
      <c r="X961" s="224">
        <v>19325.562499999996</v>
      </c>
    </row>
    <row r="962" spans="1:24" ht="14" x14ac:dyDescent="0.15">
      <c r="A962" s="196">
        <v>75</v>
      </c>
      <c r="B962" s="204"/>
      <c r="C962" s="231">
        <v>303425</v>
      </c>
      <c r="D962" s="231">
        <v>221325</v>
      </c>
      <c r="E962" s="224"/>
      <c r="F962" s="212"/>
      <c r="G962" s="212"/>
      <c r="I962" s="209">
        <v>264387.5</v>
      </c>
      <c r="J962" s="209">
        <v>193000</v>
      </c>
      <c r="L962" s="210">
        <v>251168.125</v>
      </c>
      <c r="M962" s="210">
        <v>183350</v>
      </c>
      <c r="U962" s="224">
        <v>18443.75</v>
      </c>
      <c r="V962" s="224">
        <v>18495.833333333332</v>
      </c>
      <c r="W962" s="224">
        <v>2034.5416666666665</v>
      </c>
      <c r="X962" s="224">
        <v>20530.375</v>
      </c>
    </row>
    <row r="963" spans="1:24" ht="14" x14ac:dyDescent="0.15">
      <c r="A963" s="196">
        <v>76</v>
      </c>
      <c r="B963" s="204"/>
      <c r="C963" s="231">
        <v>321400</v>
      </c>
      <c r="D963" s="231">
        <v>234462.5</v>
      </c>
      <c r="E963" s="224"/>
      <c r="F963" s="212"/>
      <c r="G963" s="212"/>
      <c r="I963" s="209">
        <v>280025</v>
      </c>
      <c r="J963" s="209">
        <v>204425</v>
      </c>
      <c r="L963" s="210">
        <v>266023.75</v>
      </c>
      <c r="M963" s="210">
        <v>194203.75</v>
      </c>
      <c r="U963" s="224">
        <v>19538.541666666668</v>
      </c>
      <c r="V963" s="224">
        <v>19590.625</v>
      </c>
      <c r="W963" s="224">
        <v>2154.96875</v>
      </c>
      <c r="X963" s="224">
        <v>21745.59375</v>
      </c>
    </row>
    <row r="964" spans="1:24" ht="14" x14ac:dyDescent="0.15">
      <c r="A964" s="196">
        <v>77</v>
      </c>
      <c r="B964" s="204"/>
      <c r="C964" s="231">
        <v>339500</v>
      </c>
      <c r="D964" s="231">
        <v>247700</v>
      </c>
      <c r="E964" s="224"/>
      <c r="F964" s="212"/>
      <c r="G964" s="212"/>
      <c r="I964" s="209">
        <v>295762.5</v>
      </c>
      <c r="J964" s="209">
        <v>215937.5</v>
      </c>
      <c r="L964" s="210">
        <v>280974.375</v>
      </c>
      <c r="M964" s="210">
        <v>205140.625</v>
      </c>
      <c r="U964" s="224">
        <v>20641.666666666668</v>
      </c>
      <c r="V964" s="224">
        <v>20693.75</v>
      </c>
      <c r="W964" s="224">
        <v>2276.3125</v>
      </c>
      <c r="X964" s="224">
        <v>22970.0625</v>
      </c>
    </row>
    <row r="965" spans="1:24" ht="14" x14ac:dyDescent="0.15">
      <c r="A965" s="196">
        <v>78</v>
      </c>
      <c r="B965" s="204"/>
      <c r="C965" s="231">
        <v>358175</v>
      </c>
      <c r="D965" s="231">
        <v>261312.5</v>
      </c>
      <c r="E965" s="224"/>
      <c r="F965" s="212"/>
      <c r="G965" s="212"/>
      <c r="I965" s="209">
        <v>312000</v>
      </c>
      <c r="J965" s="209">
        <v>227775</v>
      </c>
      <c r="L965" s="210">
        <v>296400</v>
      </c>
      <c r="M965" s="210">
        <v>216386.25</v>
      </c>
      <c r="U965" s="224">
        <v>21776.041666666668</v>
      </c>
      <c r="V965" s="224">
        <v>21828.125</v>
      </c>
      <c r="W965" s="224">
        <v>2401.09375</v>
      </c>
      <c r="X965" s="224">
        <v>24229.21875</v>
      </c>
    </row>
    <row r="966" spans="1:24" ht="14" x14ac:dyDescent="0.15">
      <c r="A966" s="196">
        <v>79</v>
      </c>
      <c r="B966" s="204"/>
      <c r="C966" s="231">
        <v>377012.5</v>
      </c>
      <c r="D966" s="231">
        <v>275087.5</v>
      </c>
      <c r="E966" s="224"/>
      <c r="F966" s="212"/>
      <c r="G966" s="212"/>
      <c r="I966" s="209">
        <v>328375</v>
      </c>
      <c r="J966" s="209">
        <v>239750</v>
      </c>
      <c r="L966" s="210">
        <v>311956.25</v>
      </c>
      <c r="M966" s="210">
        <v>227762.5</v>
      </c>
      <c r="U966" s="224">
        <v>22923.958333333332</v>
      </c>
      <c r="V966" s="224">
        <v>22976.041666666664</v>
      </c>
      <c r="W966" s="224">
        <v>2527.364583333333</v>
      </c>
      <c r="X966" s="224">
        <v>25503.406249999996</v>
      </c>
    </row>
    <row r="967" spans="1:24" ht="14" x14ac:dyDescent="0.15">
      <c r="A967" s="196">
        <v>80</v>
      </c>
      <c r="B967" s="204"/>
      <c r="C967" s="231">
        <v>396087.5</v>
      </c>
      <c r="D967" s="231">
        <v>288975</v>
      </c>
      <c r="E967" s="224"/>
      <c r="F967" s="212"/>
      <c r="G967" s="212"/>
      <c r="I967" s="209">
        <v>344962.5</v>
      </c>
      <c r="J967" s="209">
        <v>251825</v>
      </c>
      <c r="L967" s="210">
        <v>327714.375</v>
      </c>
      <c r="M967" s="210">
        <v>239233.75</v>
      </c>
      <c r="U967" s="224">
        <v>24081.25</v>
      </c>
      <c r="V967" s="224">
        <v>24133.333333333332</v>
      </c>
      <c r="W967" s="224">
        <v>2654.6666666666665</v>
      </c>
      <c r="X967" s="224">
        <v>26788</v>
      </c>
    </row>
    <row r="968" spans="1:24" ht="14" x14ac:dyDescent="0.15">
      <c r="A968" s="196">
        <v>81</v>
      </c>
      <c r="B968" s="204"/>
      <c r="C968" s="231">
        <v>415137.5</v>
      </c>
      <c r="D968" s="231">
        <v>302887.5</v>
      </c>
      <c r="E968" s="224"/>
      <c r="F968" s="212"/>
      <c r="G968" s="212"/>
      <c r="I968" s="209">
        <v>361537.5</v>
      </c>
      <c r="J968" s="209">
        <v>263925</v>
      </c>
      <c r="L968" s="210">
        <v>343460.625</v>
      </c>
      <c r="M968" s="210">
        <v>250728.75</v>
      </c>
      <c r="U968" s="224">
        <v>25240.625</v>
      </c>
      <c r="V968" s="224">
        <v>25292.708333333332</v>
      </c>
      <c r="W968" s="224">
        <v>2782.1979166666665</v>
      </c>
      <c r="X968" s="224">
        <v>28074.90625</v>
      </c>
    </row>
    <row r="969" spans="1:24" ht="14" x14ac:dyDescent="0.15">
      <c r="A969" s="196">
        <v>82</v>
      </c>
      <c r="B969" s="204"/>
      <c r="C969" s="231">
        <v>434487.5</v>
      </c>
      <c r="D969" s="231">
        <v>317037.5</v>
      </c>
      <c r="E969" s="224"/>
      <c r="F969" s="212"/>
      <c r="G969" s="212"/>
      <c r="I969" s="209">
        <v>378362.5</v>
      </c>
      <c r="J969" s="209">
        <v>276225</v>
      </c>
      <c r="L969" s="210">
        <v>359444.375</v>
      </c>
      <c r="M969" s="210">
        <v>262413.75</v>
      </c>
      <c r="U969" s="224">
        <v>26419.791666666668</v>
      </c>
      <c r="V969" s="224">
        <v>26471.875</v>
      </c>
      <c r="W969" s="224">
        <v>2911.90625</v>
      </c>
      <c r="X969" s="224">
        <v>29383.78125</v>
      </c>
    </row>
    <row r="970" spans="1:24" ht="14" x14ac:dyDescent="0.15">
      <c r="A970" s="196">
        <v>83</v>
      </c>
      <c r="B970" s="204"/>
      <c r="C970" s="231">
        <v>454075</v>
      </c>
      <c r="D970" s="231">
        <v>331300</v>
      </c>
      <c r="E970" s="224"/>
      <c r="F970" s="212"/>
      <c r="G970" s="212"/>
      <c r="I970" s="209">
        <v>395387.5</v>
      </c>
      <c r="J970" s="209">
        <v>288625</v>
      </c>
      <c r="L970" s="210">
        <v>375618.125</v>
      </c>
      <c r="M970" s="210">
        <v>274193.75</v>
      </c>
      <c r="U970" s="224">
        <v>27608.333333333332</v>
      </c>
      <c r="V970" s="224">
        <v>27660.416666666664</v>
      </c>
      <c r="W970" s="224">
        <v>3042.645833333333</v>
      </c>
      <c r="X970" s="224">
        <v>30703.062499999996</v>
      </c>
    </row>
    <row r="971" spans="1:24" ht="14" x14ac:dyDescent="0.15">
      <c r="A971" s="196">
        <v>84</v>
      </c>
      <c r="B971" s="204" t="s">
        <v>24</v>
      </c>
      <c r="C971" s="231">
        <v>473562.5</v>
      </c>
      <c r="D971" s="231">
        <v>345537.5</v>
      </c>
      <c r="E971" s="224"/>
      <c r="F971" s="212"/>
      <c r="G971" s="212"/>
      <c r="I971" s="209">
        <v>412337.5</v>
      </c>
      <c r="J971" s="209">
        <v>301012.5</v>
      </c>
      <c r="L971" s="210">
        <v>391720.625</v>
      </c>
      <c r="M971" s="210">
        <v>285961.875</v>
      </c>
      <c r="U971" s="224">
        <v>28794.791666666668</v>
      </c>
      <c r="V971" s="224">
        <v>28846.875</v>
      </c>
      <c r="W971" s="224">
        <v>3173.15625</v>
      </c>
      <c r="X971" s="224">
        <v>32020.03125</v>
      </c>
    </row>
    <row r="972" spans="1:24" ht="14" x14ac:dyDescent="0.15">
      <c r="A972" s="196">
        <v>1</v>
      </c>
      <c r="B972" s="204" t="s">
        <v>25</v>
      </c>
      <c r="C972" s="232">
        <v>10312.5</v>
      </c>
      <c r="D972" s="232">
        <v>7537.5</v>
      </c>
      <c r="E972" s="224"/>
      <c r="F972" s="212"/>
      <c r="G972" s="212"/>
      <c r="I972" s="209">
        <v>8962.5</v>
      </c>
      <c r="J972" s="209">
        <v>6550</v>
      </c>
      <c r="L972" s="210">
        <v>8514.375</v>
      </c>
      <c r="M972" s="210">
        <v>6222.5</v>
      </c>
      <c r="U972" s="224">
        <v>628.125</v>
      </c>
      <c r="V972" s="224">
        <v>680.20833333333337</v>
      </c>
      <c r="W972" s="224">
        <v>74.822916666666671</v>
      </c>
      <c r="X972" s="224">
        <v>755.03125</v>
      </c>
    </row>
    <row r="973" spans="1:24" ht="14" x14ac:dyDescent="0.15">
      <c r="A973" s="196">
        <v>2</v>
      </c>
      <c r="B973" s="204" t="s">
        <v>26</v>
      </c>
      <c r="C973" s="232">
        <v>16262.5</v>
      </c>
      <c r="D973" s="232">
        <v>11875</v>
      </c>
      <c r="E973" s="224"/>
      <c r="F973" s="212"/>
      <c r="G973" s="212"/>
      <c r="I973" s="209">
        <v>14137.5</v>
      </c>
      <c r="J973" s="209">
        <v>10325</v>
      </c>
      <c r="L973" s="210">
        <v>13430.625</v>
      </c>
      <c r="M973" s="210">
        <v>9808.75</v>
      </c>
      <c r="U973" s="224">
        <v>989.58333333333337</v>
      </c>
      <c r="V973" s="224">
        <v>1041.6666666666667</v>
      </c>
      <c r="W973" s="224">
        <v>114.58333333333334</v>
      </c>
      <c r="X973" s="224">
        <v>1156.25</v>
      </c>
    </row>
    <row r="974" spans="1:24" ht="14" x14ac:dyDescent="0.15">
      <c r="A974" s="196">
        <v>3</v>
      </c>
      <c r="B974" s="204" t="s">
        <v>27</v>
      </c>
      <c r="C974" s="232">
        <v>23800</v>
      </c>
      <c r="D974" s="232">
        <v>17375</v>
      </c>
      <c r="E974" s="224"/>
      <c r="F974" s="212"/>
      <c r="G974" s="212"/>
      <c r="I974" s="209">
        <v>20700</v>
      </c>
      <c r="J974" s="209">
        <v>15112.5</v>
      </c>
      <c r="L974" s="210">
        <v>19665</v>
      </c>
      <c r="M974" s="210">
        <v>14356.875</v>
      </c>
      <c r="U974" s="224">
        <v>1447.9166666666667</v>
      </c>
      <c r="V974" s="224">
        <v>1500</v>
      </c>
      <c r="W974" s="224">
        <v>165</v>
      </c>
      <c r="X974" s="224">
        <v>1665</v>
      </c>
    </row>
    <row r="976" spans="1:24" ht="18" x14ac:dyDescent="0.2">
      <c r="A976" s="272" t="s">
        <v>36</v>
      </c>
      <c r="B976" s="272"/>
      <c r="C976" s="272"/>
      <c r="D976" s="272"/>
      <c r="E976" s="272"/>
      <c r="F976" s="272"/>
      <c r="G976" s="272"/>
    </row>
    <row r="977" spans="1:7" x14ac:dyDescent="0.15">
      <c r="A977" s="271" t="s">
        <v>17</v>
      </c>
      <c r="B977" s="271"/>
      <c r="C977" s="271"/>
      <c r="D977" s="271"/>
      <c r="E977" s="271"/>
      <c r="F977" s="271"/>
      <c r="G977" s="271"/>
    </row>
    <row r="978" spans="1:7" x14ac:dyDescent="0.15">
      <c r="A978" s="196" t="s">
        <v>0</v>
      </c>
      <c r="B978" s="199" t="s">
        <v>0</v>
      </c>
      <c r="C978" s="207">
        <v>10000</v>
      </c>
      <c r="D978" s="207">
        <v>20000</v>
      </c>
      <c r="E978" s="241"/>
      <c r="F978" s="241"/>
      <c r="G978" s="241"/>
    </row>
    <row r="979" spans="1:7" x14ac:dyDescent="0.15">
      <c r="A979" s="196">
        <v>18</v>
      </c>
      <c r="B979" s="204"/>
      <c r="C979" s="226">
        <v>2128.65625</v>
      </c>
      <c r="D979" s="226">
        <v>1556.3125</v>
      </c>
      <c r="E979" s="226">
        <v>0</v>
      </c>
      <c r="F979" s="226">
        <v>0</v>
      </c>
      <c r="G979" s="226">
        <v>0</v>
      </c>
    </row>
    <row r="980" spans="1:7" x14ac:dyDescent="0.15">
      <c r="A980" s="196">
        <v>19</v>
      </c>
      <c r="B980" s="204"/>
      <c r="C980" s="226">
        <v>2221.15625</v>
      </c>
      <c r="D980" s="226">
        <v>1619.90625</v>
      </c>
      <c r="E980" s="226">
        <v>0</v>
      </c>
      <c r="F980" s="226">
        <v>0</v>
      </c>
      <c r="G980" s="226">
        <v>0</v>
      </c>
    </row>
    <row r="981" spans="1:7" x14ac:dyDescent="0.15">
      <c r="A981" s="196">
        <v>20</v>
      </c>
      <c r="B981" s="204"/>
      <c r="C981" s="226">
        <v>2315.96875</v>
      </c>
      <c r="D981" s="226">
        <v>1691.59375</v>
      </c>
      <c r="E981" s="226">
        <v>0</v>
      </c>
      <c r="F981" s="226">
        <v>0</v>
      </c>
      <c r="G981" s="226">
        <v>0</v>
      </c>
    </row>
    <row r="982" spans="1:7" x14ac:dyDescent="0.15">
      <c r="A982" s="196">
        <v>21</v>
      </c>
      <c r="B982" s="204"/>
      <c r="C982" s="226">
        <v>2414.25</v>
      </c>
      <c r="D982" s="226">
        <v>1762.125</v>
      </c>
      <c r="E982" s="226">
        <v>0</v>
      </c>
      <c r="F982" s="226">
        <v>0</v>
      </c>
      <c r="G982" s="226">
        <v>0</v>
      </c>
    </row>
    <row r="983" spans="1:7" x14ac:dyDescent="0.15">
      <c r="A983" s="196">
        <v>22</v>
      </c>
      <c r="B983" s="204"/>
      <c r="C983" s="226">
        <v>2510.21875</v>
      </c>
      <c r="D983" s="226">
        <v>1832.6562499999998</v>
      </c>
      <c r="E983" s="226">
        <v>0</v>
      </c>
      <c r="F983" s="226">
        <v>0</v>
      </c>
      <c r="G983" s="226">
        <v>0</v>
      </c>
    </row>
    <row r="984" spans="1:7" x14ac:dyDescent="0.15">
      <c r="A984" s="196">
        <v>23</v>
      </c>
      <c r="B984" s="204"/>
      <c r="C984" s="226">
        <v>2611.96875</v>
      </c>
      <c r="D984" s="226">
        <v>1905.4999999999998</v>
      </c>
      <c r="E984" s="226">
        <v>0</v>
      </c>
      <c r="F984" s="226">
        <v>0</v>
      </c>
      <c r="G984" s="226">
        <v>0</v>
      </c>
    </row>
    <row r="985" spans="1:7" x14ac:dyDescent="0.15">
      <c r="A985" s="196">
        <v>24</v>
      </c>
      <c r="B985" s="204"/>
      <c r="C985" s="226">
        <v>2710.2500000000005</v>
      </c>
      <c r="D985" s="226">
        <v>1978.3437499999998</v>
      </c>
      <c r="E985" s="226">
        <v>0</v>
      </c>
      <c r="F985" s="226">
        <v>0</v>
      </c>
      <c r="G985" s="226">
        <v>0</v>
      </c>
    </row>
    <row r="986" spans="1:7" x14ac:dyDescent="0.15">
      <c r="A986" s="196">
        <v>25</v>
      </c>
      <c r="B986" s="204"/>
      <c r="C986" s="226">
        <v>2780.78125</v>
      </c>
      <c r="D986" s="226">
        <v>2030.3749999999998</v>
      </c>
      <c r="E986" s="226">
        <v>0</v>
      </c>
      <c r="F986" s="226">
        <v>0</v>
      </c>
      <c r="G986" s="226">
        <v>0</v>
      </c>
    </row>
    <row r="987" spans="1:7" x14ac:dyDescent="0.15">
      <c r="A987" s="196">
        <v>26</v>
      </c>
      <c r="B987" s="204"/>
      <c r="C987" s="226">
        <v>2880.2187500000005</v>
      </c>
      <c r="D987" s="226">
        <v>2100.90625</v>
      </c>
      <c r="E987" s="226">
        <v>0</v>
      </c>
      <c r="F987" s="226">
        <v>0</v>
      </c>
      <c r="G987" s="226">
        <v>0</v>
      </c>
    </row>
    <row r="988" spans="1:7" x14ac:dyDescent="0.15">
      <c r="A988" s="196">
        <v>27</v>
      </c>
      <c r="B988" s="204"/>
      <c r="C988" s="226">
        <v>2984.2812500000005</v>
      </c>
      <c r="D988" s="226">
        <v>2179.53125</v>
      </c>
      <c r="E988" s="226">
        <v>0</v>
      </c>
      <c r="F988" s="226">
        <v>0</v>
      </c>
      <c r="G988" s="226">
        <v>0</v>
      </c>
    </row>
    <row r="989" spans="1:7" x14ac:dyDescent="0.15">
      <c r="A989" s="196">
        <v>28</v>
      </c>
      <c r="B989" s="204"/>
      <c r="C989" s="226">
        <v>3088.3437500000005</v>
      </c>
      <c r="D989" s="226">
        <v>2252.375</v>
      </c>
      <c r="E989" s="226">
        <v>0</v>
      </c>
      <c r="F989" s="226">
        <v>0</v>
      </c>
      <c r="G989" s="226">
        <v>0</v>
      </c>
    </row>
    <row r="990" spans="1:7" x14ac:dyDescent="0.15">
      <c r="A990" s="196">
        <v>29</v>
      </c>
      <c r="B990" s="204"/>
      <c r="C990" s="226">
        <v>3219</v>
      </c>
      <c r="D990" s="226">
        <v>2350.65625</v>
      </c>
      <c r="E990" s="226">
        <v>0</v>
      </c>
      <c r="F990" s="226">
        <v>0</v>
      </c>
      <c r="G990" s="226">
        <v>0</v>
      </c>
    </row>
    <row r="991" spans="1:7" x14ac:dyDescent="0.15">
      <c r="A991" s="196">
        <v>30</v>
      </c>
      <c r="B991" s="204"/>
      <c r="C991" s="226">
        <v>3356.59375</v>
      </c>
      <c r="D991" s="226">
        <v>2450.0937500000005</v>
      </c>
      <c r="E991" s="226">
        <v>0</v>
      </c>
      <c r="F991" s="226">
        <v>0</v>
      </c>
      <c r="G991" s="226">
        <v>0</v>
      </c>
    </row>
    <row r="992" spans="1:7" x14ac:dyDescent="0.15">
      <c r="A992" s="196">
        <v>31</v>
      </c>
      <c r="B992" s="204"/>
      <c r="C992" s="226">
        <v>3495.34375</v>
      </c>
      <c r="D992" s="226">
        <v>2551.84375</v>
      </c>
      <c r="E992" s="226">
        <v>0</v>
      </c>
      <c r="F992" s="226">
        <v>0</v>
      </c>
      <c r="G992" s="226">
        <v>0</v>
      </c>
    </row>
    <row r="993" spans="1:7" x14ac:dyDescent="0.15">
      <c r="A993" s="196">
        <v>32</v>
      </c>
      <c r="B993" s="204"/>
      <c r="C993" s="226">
        <v>3637.5625</v>
      </c>
      <c r="D993" s="226">
        <v>2655.90625</v>
      </c>
      <c r="E993" s="226">
        <v>0</v>
      </c>
      <c r="F993" s="226">
        <v>0</v>
      </c>
      <c r="G993" s="226">
        <v>0</v>
      </c>
    </row>
    <row r="994" spans="1:7" x14ac:dyDescent="0.15">
      <c r="A994" s="196">
        <v>33</v>
      </c>
      <c r="B994" s="204"/>
      <c r="C994" s="226">
        <v>3728.90625</v>
      </c>
      <c r="D994" s="226">
        <v>2721.8125</v>
      </c>
      <c r="E994" s="226">
        <v>0</v>
      </c>
      <c r="F994" s="226">
        <v>0</v>
      </c>
      <c r="G994" s="226">
        <v>0</v>
      </c>
    </row>
    <row r="995" spans="1:7" x14ac:dyDescent="0.15">
      <c r="A995" s="196">
        <v>34</v>
      </c>
      <c r="B995" s="204"/>
      <c r="C995" s="226">
        <v>3826.03125</v>
      </c>
      <c r="D995" s="226">
        <v>2793.5000000000005</v>
      </c>
      <c r="E995" s="226">
        <v>0</v>
      </c>
      <c r="F995" s="226">
        <v>0</v>
      </c>
      <c r="G995" s="226">
        <v>0</v>
      </c>
    </row>
    <row r="996" spans="1:7" x14ac:dyDescent="0.15">
      <c r="A996" s="196">
        <v>35</v>
      </c>
      <c r="B996" s="204"/>
      <c r="C996" s="226">
        <v>3928.9375</v>
      </c>
      <c r="D996" s="226">
        <v>2866.3437500000005</v>
      </c>
      <c r="E996" s="226">
        <v>0</v>
      </c>
      <c r="F996" s="226">
        <v>0</v>
      </c>
      <c r="G996" s="226">
        <v>0</v>
      </c>
    </row>
    <row r="997" spans="1:7" x14ac:dyDescent="0.15">
      <c r="A997" s="196">
        <v>36</v>
      </c>
      <c r="B997" s="204"/>
      <c r="C997" s="226">
        <v>4026.0625</v>
      </c>
      <c r="D997" s="226">
        <v>2935.7187500000005</v>
      </c>
      <c r="E997" s="226">
        <v>0</v>
      </c>
      <c r="F997" s="226">
        <v>0</v>
      </c>
      <c r="G997" s="226">
        <v>0</v>
      </c>
    </row>
    <row r="998" spans="1:7" x14ac:dyDescent="0.15">
      <c r="A998" s="196">
        <v>37</v>
      </c>
      <c r="B998" s="204"/>
      <c r="C998" s="226">
        <v>4123.1875</v>
      </c>
      <c r="D998" s="226">
        <v>3010.875</v>
      </c>
      <c r="E998" s="226">
        <v>0</v>
      </c>
      <c r="F998" s="226">
        <v>0</v>
      </c>
      <c r="G998" s="226">
        <v>0</v>
      </c>
    </row>
    <row r="999" spans="1:7" x14ac:dyDescent="0.15">
      <c r="A999" s="196">
        <v>38</v>
      </c>
      <c r="B999" s="204"/>
      <c r="C999" s="226">
        <v>4216.84375</v>
      </c>
      <c r="D999" s="226">
        <v>3077.9375000000005</v>
      </c>
      <c r="E999" s="226">
        <v>0</v>
      </c>
      <c r="F999" s="226">
        <v>0</v>
      </c>
      <c r="G999" s="226">
        <v>0</v>
      </c>
    </row>
    <row r="1000" spans="1:7" x14ac:dyDescent="0.15">
      <c r="A1000" s="196">
        <v>39</v>
      </c>
      <c r="B1000" s="204"/>
      <c r="C1000" s="226">
        <v>4346.34375</v>
      </c>
      <c r="D1000" s="226">
        <v>3173.90625</v>
      </c>
      <c r="E1000" s="226">
        <v>0</v>
      </c>
      <c r="F1000" s="226">
        <v>0</v>
      </c>
      <c r="G1000" s="226">
        <v>0</v>
      </c>
    </row>
    <row r="1001" spans="1:7" x14ac:dyDescent="0.15">
      <c r="A1001" s="196">
        <v>40</v>
      </c>
      <c r="B1001" s="204"/>
      <c r="C1001" s="226">
        <v>4465.4375</v>
      </c>
      <c r="D1001" s="226">
        <v>3260.625</v>
      </c>
      <c r="E1001" s="226">
        <v>0</v>
      </c>
      <c r="F1001" s="226">
        <v>0</v>
      </c>
      <c r="G1001" s="226">
        <v>0</v>
      </c>
    </row>
    <row r="1002" spans="1:7" x14ac:dyDescent="0.15">
      <c r="A1002" s="196">
        <v>41</v>
      </c>
      <c r="B1002" s="204"/>
      <c r="C1002" s="226">
        <v>4583.375</v>
      </c>
      <c r="D1002" s="226">
        <v>3348.5000000000005</v>
      </c>
      <c r="E1002" s="226">
        <v>0</v>
      </c>
      <c r="F1002" s="226">
        <v>0</v>
      </c>
      <c r="G1002" s="226">
        <v>0</v>
      </c>
    </row>
    <row r="1003" spans="1:7" x14ac:dyDescent="0.15">
      <c r="A1003" s="196">
        <v>42</v>
      </c>
      <c r="B1003" s="204"/>
      <c r="C1003" s="226">
        <v>4701.3124999999991</v>
      </c>
      <c r="D1003" s="226">
        <v>3434.0625</v>
      </c>
      <c r="E1003" s="226">
        <v>0</v>
      </c>
      <c r="F1003" s="226">
        <v>0</v>
      </c>
      <c r="G1003" s="226">
        <v>0</v>
      </c>
    </row>
    <row r="1004" spans="1:7" x14ac:dyDescent="0.15">
      <c r="A1004" s="196">
        <v>43</v>
      </c>
      <c r="B1004" s="204"/>
      <c r="C1004" s="226">
        <v>4834.28125</v>
      </c>
      <c r="D1004" s="226">
        <v>3528.8750000000005</v>
      </c>
      <c r="E1004" s="226">
        <v>0</v>
      </c>
      <c r="F1004" s="226">
        <v>0</v>
      </c>
      <c r="G1004" s="226">
        <v>0</v>
      </c>
    </row>
    <row r="1005" spans="1:7" x14ac:dyDescent="0.15">
      <c r="A1005" s="196">
        <v>44</v>
      </c>
      <c r="B1005" s="204"/>
      <c r="C1005" s="226">
        <v>4973.03125</v>
      </c>
      <c r="D1005" s="226">
        <v>3631.78125</v>
      </c>
      <c r="E1005" s="226">
        <v>0</v>
      </c>
      <c r="F1005" s="226">
        <v>0</v>
      </c>
      <c r="G1005" s="226">
        <v>0</v>
      </c>
    </row>
    <row r="1006" spans="1:7" x14ac:dyDescent="0.15">
      <c r="A1006" s="196">
        <v>45</v>
      </c>
      <c r="B1006" s="204"/>
      <c r="C1006" s="226">
        <v>5108.3125</v>
      </c>
      <c r="D1006" s="226">
        <v>3728.90625</v>
      </c>
      <c r="E1006" s="226">
        <v>0</v>
      </c>
      <c r="F1006" s="226">
        <v>0</v>
      </c>
      <c r="G1006" s="226">
        <v>0</v>
      </c>
    </row>
    <row r="1007" spans="1:7" x14ac:dyDescent="0.15">
      <c r="A1007" s="196">
        <v>46</v>
      </c>
      <c r="B1007" s="204"/>
      <c r="C1007" s="226">
        <v>5252.8437499999991</v>
      </c>
      <c r="D1007" s="226">
        <v>3831.8125</v>
      </c>
      <c r="E1007" s="226">
        <v>0</v>
      </c>
      <c r="F1007" s="226">
        <v>0</v>
      </c>
      <c r="G1007" s="226">
        <v>0</v>
      </c>
    </row>
    <row r="1008" spans="1:7" x14ac:dyDescent="0.15">
      <c r="A1008" s="196">
        <v>47</v>
      </c>
      <c r="B1008" s="204"/>
      <c r="C1008" s="226">
        <v>5392.75</v>
      </c>
      <c r="D1008" s="226">
        <v>3934.7187500000005</v>
      </c>
      <c r="E1008" s="226">
        <v>0</v>
      </c>
      <c r="F1008" s="226">
        <v>0</v>
      </c>
      <c r="G1008" s="226">
        <v>0</v>
      </c>
    </row>
    <row r="1009" spans="1:7" x14ac:dyDescent="0.15">
      <c r="A1009" s="196">
        <v>48</v>
      </c>
      <c r="B1009" s="204"/>
      <c r="C1009" s="226">
        <v>5651.7499999999991</v>
      </c>
      <c r="D1009" s="226">
        <v>4127.8125</v>
      </c>
      <c r="E1009" s="226">
        <v>0</v>
      </c>
      <c r="F1009" s="226">
        <v>0</v>
      </c>
      <c r="G1009" s="226">
        <v>0</v>
      </c>
    </row>
    <row r="1010" spans="1:7" x14ac:dyDescent="0.15">
      <c r="A1010" s="196">
        <v>49</v>
      </c>
      <c r="B1010" s="204"/>
      <c r="C1010" s="226">
        <v>5833.28125</v>
      </c>
      <c r="D1010" s="226">
        <v>4255</v>
      </c>
      <c r="E1010" s="226">
        <v>0</v>
      </c>
      <c r="F1010" s="226">
        <v>0</v>
      </c>
      <c r="G1010" s="226">
        <v>0</v>
      </c>
    </row>
    <row r="1011" spans="1:7" x14ac:dyDescent="0.15">
      <c r="A1011" s="196">
        <v>50</v>
      </c>
      <c r="B1011" s="204"/>
      <c r="C1011" s="226">
        <v>5991.6874999999991</v>
      </c>
      <c r="D1011" s="226">
        <v>4377.5625</v>
      </c>
      <c r="E1011" s="226">
        <v>0</v>
      </c>
      <c r="F1011" s="226">
        <v>0</v>
      </c>
      <c r="G1011" s="226">
        <v>0</v>
      </c>
    </row>
    <row r="1012" spans="1:7" x14ac:dyDescent="0.15">
      <c r="A1012" s="196">
        <v>51</v>
      </c>
      <c r="B1012" s="204"/>
      <c r="C1012" s="226">
        <v>6143.15625</v>
      </c>
      <c r="D1012" s="226">
        <v>4486.25</v>
      </c>
      <c r="E1012" s="226">
        <v>0</v>
      </c>
      <c r="F1012" s="226">
        <v>0</v>
      </c>
      <c r="G1012" s="226">
        <v>0</v>
      </c>
    </row>
    <row r="1013" spans="1:7" x14ac:dyDescent="0.15">
      <c r="A1013" s="196">
        <v>52</v>
      </c>
      <c r="B1013" s="204"/>
      <c r="C1013" s="226">
        <v>6353.59375</v>
      </c>
      <c r="D1013" s="226">
        <v>4637.71875</v>
      </c>
      <c r="E1013" s="226">
        <v>0</v>
      </c>
      <c r="F1013" s="226">
        <v>0</v>
      </c>
      <c r="G1013" s="226">
        <v>0</v>
      </c>
    </row>
    <row r="1014" spans="1:7" x14ac:dyDescent="0.15">
      <c r="A1014" s="196">
        <v>53</v>
      </c>
      <c r="B1014" s="204"/>
      <c r="C1014" s="226">
        <v>6709.7187499999991</v>
      </c>
      <c r="D1014" s="226">
        <v>4899.0312499999991</v>
      </c>
      <c r="E1014" s="226">
        <v>0</v>
      </c>
      <c r="F1014" s="226">
        <v>0</v>
      </c>
      <c r="G1014" s="226">
        <v>0</v>
      </c>
    </row>
    <row r="1015" spans="1:7" x14ac:dyDescent="0.15">
      <c r="A1015" s="196">
        <v>54</v>
      </c>
      <c r="B1015" s="204"/>
      <c r="C1015" s="226">
        <v>7134.0625</v>
      </c>
      <c r="D1015" s="226">
        <v>5206.59375</v>
      </c>
      <c r="E1015" s="226">
        <v>0</v>
      </c>
      <c r="F1015" s="226">
        <v>0</v>
      </c>
      <c r="G1015" s="226">
        <v>0</v>
      </c>
    </row>
    <row r="1016" spans="1:7" x14ac:dyDescent="0.15">
      <c r="A1016" s="196">
        <v>55</v>
      </c>
      <c r="B1016" s="204"/>
      <c r="C1016" s="226">
        <v>7498.28125</v>
      </c>
      <c r="D1016" s="226">
        <v>5474.8437499999991</v>
      </c>
      <c r="E1016" s="226">
        <v>0</v>
      </c>
      <c r="F1016" s="226">
        <v>0</v>
      </c>
      <c r="G1016" s="226">
        <v>0</v>
      </c>
    </row>
    <row r="1017" spans="1:7" x14ac:dyDescent="0.15">
      <c r="A1017" s="196">
        <v>56</v>
      </c>
      <c r="B1017" s="204"/>
      <c r="C1017" s="226">
        <v>7797.75</v>
      </c>
      <c r="D1017" s="226">
        <v>5689.9062499999991</v>
      </c>
      <c r="E1017" s="226">
        <v>0</v>
      </c>
      <c r="F1017" s="226">
        <v>0</v>
      </c>
      <c r="G1017" s="226">
        <v>0</v>
      </c>
    </row>
    <row r="1018" spans="1:7" x14ac:dyDescent="0.15">
      <c r="A1018" s="196">
        <v>57</v>
      </c>
      <c r="B1018" s="204"/>
      <c r="C1018" s="226">
        <v>8173.5312499999991</v>
      </c>
      <c r="D1018" s="226">
        <v>5967.4062499999991</v>
      </c>
      <c r="E1018" s="226">
        <v>0</v>
      </c>
      <c r="F1018" s="226">
        <v>0</v>
      </c>
      <c r="G1018" s="226">
        <v>0</v>
      </c>
    </row>
    <row r="1019" spans="1:7" x14ac:dyDescent="0.15">
      <c r="A1019" s="196">
        <v>58</v>
      </c>
      <c r="B1019" s="204"/>
      <c r="C1019" s="226">
        <v>8764.375</v>
      </c>
      <c r="D1019" s="226">
        <v>6400.9999999999991</v>
      </c>
      <c r="E1019" s="226">
        <v>0</v>
      </c>
      <c r="F1019" s="226">
        <v>0</v>
      </c>
      <c r="G1019" s="226">
        <v>0</v>
      </c>
    </row>
    <row r="1020" spans="1:7" x14ac:dyDescent="0.15">
      <c r="A1020" s="196">
        <v>59</v>
      </c>
      <c r="B1020" s="204"/>
      <c r="C1020" s="226">
        <v>9371.40625</v>
      </c>
      <c r="D1020" s="226">
        <v>6840.375</v>
      </c>
      <c r="E1020" s="226">
        <v>0</v>
      </c>
      <c r="F1020" s="226">
        <v>0</v>
      </c>
      <c r="G1020" s="226">
        <v>0</v>
      </c>
    </row>
    <row r="1021" spans="1:7" x14ac:dyDescent="0.15">
      <c r="A1021" s="196">
        <v>60</v>
      </c>
      <c r="B1021" s="204"/>
      <c r="C1021" s="226">
        <v>10040.875</v>
      </c>
      <c r="D1021" s="226">
        <v>7329.46875</v>
      </c>
      <c r="E1021" s="226">
        <v>0</v>
      </c>
      <c r="F1021" s="226">
        <v>0</v>
      </c>
      <c r="G1021" s="226">
        <v>0</v>
      </c>
    </row>
    <row r="1022" spans="1:7" x14ac:dyDescent="0.15">
      <c r="A1022" s="196">
        <v>61</v>
      </c>
      <c r="B1022" s="204"/>
      <c r="C1022" s="226">
        <v>10725.375</v>
      </c>
      <c r="D1022" s="226">
        <v>7827.8125</v>
      </c>
      <c r="E1022" s="226">
        <v>0</v>
      </c>
      <c r="F1022" s="226">
        <v>0</v>
      </c>
      <c r="G1022" s="226">
        <v>0</v>
      </c>
    </row>
    <row r="1023" spans="1:7" x14ac:dyDescent="0.15">
      <c r="A1023" s="196">
        <v>62</v>
      </c>
      <c r="B1023" s="204"/>
      <c r="C1023" s="226">
        <v>11424.90625</v>
      </c>
      <c r="D1023" s="226">
        <v>8341.1875</v>
      </c>
      <c r="E1023" s="226">
        <v>0</v>
      </c>
      <c r="F1023" s="226">
        <v>0</v>
      </c>
      <c r="G1023" s="226">
        <v>0</v>
      </c>
    </row>
    <row r="1024" spans="1:7" x14ac:dyDescent="0.15">
      <c r="A1024" s="196">
        <v>63</v>
      </c>
      <c r="B1024" s="204"/>
      <c r="C1024" s="226">
        <v>12442.40625</v>
      </c>
      <c r="D1024" s="226">
        <v>9084.65625</v>
      </c>
      <c r="E1024" s="226">
        <v>0</v>
      </c>
      <c r="F1024" s="226">
        <v>0</v>
      </c>
      <c r="G1024" s="226">
        <v>0</v>
      </c>
    </row>
    <row r="1025" spans="1:7" x14ac:dyDescent="0.15">
      <c r="A1025" s="196">
        <v>64</v>
      </c>
      <c r="B1025" s="204"/>
      <c r="C1025" s="226">
        <v>13612.531250000002</v>
      </c>
      <c r="D1025" s="226">
        <v>9936.8125</v>
      </c>
      <c r="E1025" s="226">
        <v>0</v>
      </c>
      <c r="F1025" s="226">
        <v>0</v>
      </c>
      <c r="G1025" s="226">
        <v>0</v>
      </c>
    </row>
    <row r="1026" spans="1:7" x14ac:dyDescent="0.15">
      <c r="A1026" s="196">
        <v>65</v>
      </c>
      <c r="B1026" s="204"/>
      <c r="C1026" s="226">
        <v>14561.8125</v>
      </c>
      <c r="D1026" s="226">
        <v>10629.406250000002</v>
      </c>
      <c r="E1026" s="226">
        <v>0</v>
      </c>
      <c r="F1026" s="226">
        <v>0</v>
      </c>
      <c r="G1026" s="226">
        <v>0</v>
      </c>
    </row>
    <row r="1027" spans="1:7" x14ac:dyDescent="0.15">
      <c r="A1027" s="196">
        <v>66</v>
      </c>
      <c r="B1027" s="204"/>
      <c r="C1027" s="226">
        <v>15515.71875</v>
      </c>
      <c r="D1027" s="226">
        <v>11327.78125</v>
      </c>
      <c r="E1027" s="226">
        <v>0</v>
      </c>
      <c r="F1027" s="226">
        <v>0</v>
      </c>
      <c r="G1027" s="226">
        <v>0</v>
      </c>
    </row>
    <row r="1028" spans="1:7" x14ac:dyDescent="0.15">
      <c r="A1028" s="196">
        <v>67</v>
      </c>
      <c r="B1028" s="204"/>
      <c r="C1028" s="226">
        <v>16488.125</v>
      </c>
      <c r="D1028" s="226">
        <v>12037.718750000002</v>
      </c>
      <c r="E1028" s="226">
        <v>0</v>
      </c>
      <c r="F1028" s="226">
        <v>0</v>
      </c>
      <c r="G1028" s="226">
        <v>0</v>
      </c>
    </row>
    <row r="1029" spans="1:7" x14ac:dyDescent="0.15">
      <c r="A1029" s="196">
        <v>68</v>
      </c>
      <c r="B1029" s="204"/>
      <c r="C1029" s="226">
        <v>17801.625</v>
      </c>
      <c r="D1029" s="226">
        <v>12997.40625</v>
      </c>
      <c r="E1029" s="226">
        <v>0</v>
      </c>
      <c r="F1029" s="226">
        <v>0</v>
      </c>
      <c r="G1029" s="226">
        <v>0</v>
      </c>
    </row>
    <row r="1030" spans="1:7" x14ac:dyDescent="0.15">
      <c r="A1030" s="196">
        <v>69</v>
      </c>
      <c r="B1030" s="204"/>
      <c r="C1030" s="226">
        <v>19141.718749999996</v>
      </c>
      <c r="D1030" s="226">
        <v>13972.125</v>
      </c>
      <c r="E1030" s="226">
        <v>0</v>
      </c>
      <c r="F1030" s="226">
        <v>0</v>
      </c>
      <c r="G1030" s="226">
        <v>0</v>
      </c>
    </row>
    <row r="1031" spans="1:7" x14ac:dyDescent="0.15">
      <c r="A1031" s="196">
        <v>70</v>
      </c>
      <c r="B1031" s="204"/>
      <c r="C1031" s="226">
        <v>20488.75</v>
      </c>
      <c r="D1031" s="226">
        <v>14954.937500000002</v>
      </c>
      <c r="E1031" s="226">
        <v>0</v>
      </c>
      <c r="F1031" s="226">
        <v>0</v>
      </c>
      <c r="G1031" s="226">
        <v>0</v>
      </c>
    </row>
    <row r="1032" spans="1:7" x14ac:dyDescent="0.15">
      <c r="A1032" s="196">
        <v>71</v>
      </c>
      <c r="B1032" s="204"/>
      <c r="C1032" s="226">
        <v>21847.343749999996</v>
      </c>
      <c r="D1032" s="226">
        <v>15948.15625</v>
      </c>
      <c r="E1032" s="226">
        <v>0</v>
      </c>
      <c r="F1032" s="226">
        <v>0</v>
      </c>
      <c r="G1032" s="226">
        <v>0</v>
      </c>
    </row>
    <row r="1033" spans="1:7" x14ac:dyDescent="0.15">
      <c r="A1033" s="196">
        <v>72</v>
      </c>
      <c r="B1033" s="204"/>
      <c r="C1033" s="226">
        <v>23217.499999999996</v>
      </c>
      <c r="D1033" s="226">
        <v>16949.46875</v>
      </c>
      <c r="E1033" s="226">
        <v>0</v>
      </c>
      <c r="F1033" s="226">
        <v>0</v>
      </c>
      <c r="G1033" s="226">
        <v>0</v>
      </c>
    </row>
    <row r="1034" spans="1:7" x14ac:dyDescent="0.15">
      <c r="A1034" s="196">
        <v>73</v>
      </c>
      <c r="B1034" s="204"/>
      <c r="C1034" s="226">
        <v>24839.71875</v>
      </c>
      <c r="D1034" s="226">
        <v>18135.78125</v>
      </c>
      <c r="E1034" s="226">
        <v>0</v>
      </c>
      <c r="F1034" s="226">
        <v>0</v>
      </c>
      <c r="G1034" s="226">
        <v>0</v>
      </c>
    </row>
    <row r="1035" spans="1:7" x14ac:dyDescent="0.15">
      <c r="A1035" s="196">
        <v>74</v>
      </c>
      <c r="B1035" s="204"/>
      <c r="C1035" s="226">
        <v>26474.656249999996</v>
      </c>
      <c r="D1035" s="226">
        <v>19325.562499999996</v>
      </c>
      <c r="E1035" s="226">
        <v>0</v>
      </c>
      <c r="F1035" s="226">
        <v>0</v>
      </c>
      <c r="G1035" s="226">
        <v>0</v>
      </c>
    </row>
    <row r="1036" spans="1:7" x14ac:dyDescent="0.15">
      <c r="A1036" s="196">
        <v>75</v>
      </c>
      <c r="B1036" s="204"/>
      <c r="C1036" s="226">
        <v>28124.625</v>
      </c>
      <c r="D1036" s="226">
        <v>20530.375</v>
      </c>
      <c r="E1036" s="226">
        <v>0</v>
      </c>
      <c r="F1036" s="226">
        <v>0</v>
      </c>
      <c r="G1036" s="226">
        <v>0</v>
      </c>
    </row>
    <row r="1037" spans="1:7" x14ac:dyDescent="0.15">
      <c r="A1037" s="196">
        <v>76</v>
      </c>
      <c r="B1037" s="204"/>
      <c r="C1037" s="226">
        <v>29787.312499999996</v>
      </c>
      <c r="D1037" s="226">
        <v>21745.59375</v>
      </c>
      <c r="E1037" s="226">
        <v>0</v>
      </c>
      <c r="F1037" s="226">
        <v>0</v>
      </c>
      <c r="G1037" s="226">
        <v>0</v>
      </c>
    </row>
    <row r="1038" spans="1:7" x14ac:dyDescent="0.15">
      <c r="A1038" s="196">
        <v>77</v>
      </c>
      <c r="B1038" s="204"/>
      <c r="C1038" s="226">
        <v>31461.5625</v>
      </c>
      <c r="D1038" s="226">
        <v>22970.0625</v>
      </c>
      <c r="E1038" s="226">
        <v>0</v>
      </c>
      <c r="F1038" s="226">
        <v>0</v>
      </c>
      <c r="G1038" s="226">
        <v>0</v>
      </c>
    </row>
    <row r="1039" spans="1:7" x14ac:dyDescent="0.15">
      <c r="A1039" s="196">
        <v>78</v>
      </c>
      <c r="B1039" s="204"/>
      <c r="C1039" s="226">
        <v>33189</v>
      </c>
      <c r="D1039" s="226">
        <v>24229.21875</v>
      </c>
      <c r="E1039" s="226">
        <v>0</v>
      </c>
      <c r="F1039" s="226">
        <v>0</v>
      </c>
      <c r="G1039" s="226">
        <v>0</v>
      </c>
    </row>
    <row r="1040" spans="1:7" x14ac:dyDescent="0.15">
      <c r="A1040" s="196">
        <v>79</v>
      </c>
      <c r="B1040" s="204"/>
      <c r="C1040" s="226">
        <v>34931.46875</v>
      </c>
      <c r="D1040" s="226">
        <v>25503.406249999996</v>
      </c>
      <c r="E1040" s="226">
        <v>0</v>
      </c>
      <c r="F1040" s="226">
        <v>0</v>
      </c>
      <c r="G1040" s="226">
        <v>0</v>
      </c>
    </row>
    <row r="1041" spans="1:7" x14ac:dyDescent="0.15">
      <c r="A1041" s="196">
        <v>80</v>
      </c>
      <c r="B1041" s="204"/>
      <c r="C1041" s="226">
        <v>36695.90625</v>
      </c>
      <c r="D1041" s="226">
        <v>26788</v>
      </c>
      <c r="E1041" s="226"/>
      <c r="F1041" s="226"/>
      <c r="G1041" s="226"/>
    </row>
    <row r="1042" spans="1:7" x14ac:dyDescent="0.15">
      <c r="A1042" s="196">
        <v>81</v>
      </c>
      <c r="B1042" s="204"/>
      <c r="C1042" s="226">
        <v>38458.03125</v>
      </c>
      <c r="D1042" s="226">
        <v>28074.90625</v>
      </c>
      <c r="E1042" s="226"/>
      <c r="F1042" s="226"/>
      <c r="G1042" s="226"/>
    </row>
    <row r="1043" spans="1:7" x14ac:dyDescent="0.15">
      <c r="A1043" s="196">
        <v>82</v>
      </c>
      <c r="B1043" s="204"/>
      <c r="C1043" s="226">
        <v>40247.90625</v>
      </c>
      <c r="D1043" s="226">
        <v>29383.78125</v>
      </c>
      <c r="E1043" s="226"/>
      <c r="F1043" s="226"/>
      <c r="G1043" s="226"/>
    </row>
    <row r="1044" spans="1:7" x14ac:dyDescent="0.15">
      <c r="A1044" s="196">
        <v>83</v>
      </c>
      <c r="B1044" s="204"/>
      <c r="C1044" s="226">
        <v>42059.750000000007</v>
      </c>
      <c r="D1044" s="226">
        <v>30703.062499999996</v>
      </c>
      <c r="E1044" s="226"/>
      <c r="F1044" s="226"/>
      <c r="G1044" s="226"/>
    </row>
    <row r="1045" spans="1:7" x14ac:dyDescent="0.15">
      <c r="A1045" s="196">
        <v>84</v>
      </c>
      <c r="B1045" s="204" t="s">
        <v>24</v>
      </c>
      <c r="C1045" s="226">
        <v>43862.34375</v>
      </c>
      <c r="D1045" s="226">
        <v>32020.03125</v>
      </c>
      <c r="E1045" s="226">
        <v>0</v>
      </c>
      <c r="F1045" s="226">
        <v>0</v>
      </c>
      <c r="G1045" s="226">
        <v>0</v>
      </c>
    </row>
    <row r="1046" spans="1:7" x14ac:dyDescent="0.15">
      <c r="A1046" s="196">
        <v>1</v>
      </c>
      <c r="B1046" s="204" t="s">
        <v>25</v>
      </c>
      <c r="C1046" s="226">
        <v>1011.71875</v>
      </c>
      <c r="D1046" s="226">
        <v>755.03125</v>
      </c>
      <c r="E1046" s="226">
        <v>0</v>
      </c>
      <c r="F1046" s="226">
        <v>0</v>
      </c>
      <c r="G1046" s="226">
        <v>0</v>
      </c>
    </row>
    <row r="1047" spans="1:7" x14ac:dyDescent="0.15">
      <c r="A1047" s="196">
        <v>2</v>
      </c>
      <c r="B1047" s="204" t="s">
        <v>26</v>
      </c>
      <c r="C1047" s="226">
        <v>1562.0937499999998</v>
      </c>
      <c r="D1047" s="226">
        <v>1156.25</v>
      </c>
      <c r="E1047" s="226">
        <v>0</v>
      </c>
      <c r="F1047" s="226">
        <v>0</v>
      </c>
      <c r="G1047" s="226">
        <v>0</v>
      </c>
    </row>
    <row r="1048" spans="1:7" x14ac:dyDescent="0.15">
      <c r="A1048" s="196">
        <v>3</v>
      </c>
      <c r="B1048" s="204" t="s">
        <v>27</v>
      </c>
      <c r="C1048" s="226">
        <v>2259.3125</v>
      </c>
      <c r="D1048" s="226">
        <v>1665</v>
      </c>
      <c r="E1048" s="226">
        <v>0</v>
      </c>
      <c r="F1048" s="226">
        <v>0</v>
      </c>
      <c r="G1048" s="226">
        <v>0</v>
      </c>
    </row>
    <row r="1050" spans="1:7" ht="18" x14ac:dyDescent="0.2">
      <c r="A1050" s="269" t="s">
        <v>35</v>
      </c>
      <c r="B1050" s="269"/>
      <c r="C1050" s="269"/>
      <c r="D1050" s="269"/>
      <c r="E1050" s="269"/>
      <c r="F1050" s="269"/>
      <c r="G1050" s="269"/>
    </row>
    <row r="1051" spans="1:7" ht="18" x14ac:dyDescent="0.2">
      <c r="A1051" s="269" t="s">
        <v>34</v>
      </c>
      <c r="B1051" s="269"/>
      <c r="C1051" s="269"/>
      <c r="D1051" s="269"/>
      <c r="E1051" s="269"/>
      <c r="F1051" s="269"/>
      <c r="G1051" s="269"/>
    </row>
    <row r="1052" spans="1:7" x14ac:dyDescent="0.15">
      <c r="A1052" s="270" t="s">
        <v>17</v>
      </c>
      <c r="B1052" s="270"/>
      <c r="C1052" s="270"/>
      <c r="D1052" s="270"/>
      <c r="E1052" s="270"/>
      <c r="F1052" s="270"/>
      <c r="G1052" s="270"/>
    </row>
    <row r="1053" spans="1:7" x14ac:dyDescent="0.15">
      <c r="A1053" s="228" t="s">
        <v>0</v>
      </c>
      <c r="B1053" s="206" t="s">
        <v>0</v>
      </c>
      <c r="C1053" s="207">
        <v>10000</v>
      </c>
      <c r="D1053" s="207">
        <v>20000</v>
      </c>
      <c r="E1053" s="240"/>
      <c r="F1053" s="240"/>
      <c r="G1053" s="240"/>
    </row>
    <row r="1054" spans="1:7" ht="14" x14ac:dyDescent="0.15">
      <c r="A1054" s="228">
        <v>18</v>
      </c>
      <c r="B1054" s="208"/>
      <c r="C1054" s="212">
        <v>6184.609375</v>
      </c>
      <c r="D1054" s="212">
        <v>4521.71875</v>
      </c>
      <c r="E1054" s="212"/>
      <c r="F1054" s="212"/>
      <c r="G1054" s="212"/>
    </row>
    <row r="1055" spans="1:7" ht="14" x14ac:dyDescent="0.15">
      <c r="A1055" s="228">
        <v>19</v>
      </c>
      <c r="B1055" s="208"/>
      <c r="C1055" s="212">
        <v>6453.359375</v>
      </c>
      <c r="D1055" s="212">
        <v>4706.484375</v>
      </c>
      <c r="E1055" s="212"/>
      <c r="F1055" s="212"/>
      <c r="G1055" s="212"/>
    </row>
    <row r="1056" spans="1:7" ht="14" x14ac:dyDescent="0.15">
      <c r="A1056" s="228">
        <v>20</v>
      </c>
      <c r="B1056" s="208"/>
      <c r="C1056" s="212">
        <v>6728.828125</v>
      </c>
      <c r="D1056" s="212">
        <v>4914.765625</v>
      </c>
      <c r="E1056" s="212"/>
      <c r="F1056" s="212"/>
      <c r="G1056" s="212"/>
    </row>
    <row r="1057" spans="1:7" ht="14" x14ac:dyDescent="0.15">
      <c r="A1057" s="228">
        <v>21</v>
      </c>
      <c r="B1057" s="208"/>
      <c r="C1057" s="212">
        <v>7014.375</v>
      </c>
      <c r="D1057" s="212">
        <v>5119.6875</v>
      </c>
      <c r="E1057" s="212"/>
      <c r="F1057" s="212"/>
      <c r="G1057" s="212"/>
    </row>
    <row r="1058" spans="1:7" ht="14" x14ac:dyDescent="0.15">
      <c r="A1058" s="228">
        <v>22</v>
      </c>
      <c r="B1058" s="208"/>
      <c r="C1058" s="212">
        <v>7293.203125</v>
      </c>
      <c r="D1058" s="212">
        <v>5324.609375</v>
      </c>
      <c r="E1058" s="212"/>
      <c r="F1058" s="212"/>
      <c r="G1058" s="212"/>
    </row>
    <row r="1059" spans="1:7" ht="14" x14ac:dyDescent="0.15">
      <c r="A1059" s="228">
        <v>23</v>
      </c>
      <c r="B1059" s="208"/>
      <c r="C1059" s="212">
        <v>7588.828125</v>
      </c>
      <c r="D1059" s="212">
        <v>5536.25</v>
      </c>
      <c r="E1059" s="212"/>
      <c r="F1059" s="212"/>
      <c r="G1059" s="212"/>
    </row>
    <row r="1060" spans="1:7" ht="14" x14ac:dyDescent="0.15">
      <c r="A1060" s="228">
        <v>24</v>
      </c>
      <c r="B1060" s="208"/>
      <c r="C1060" s="212">
        <v>7874.375</v>
      </c>
      <c r="D1060" s="212">
        <v>5747.890625</v>
      </c>
      <c r="E1060" s="212"/>
      <c r="F1060" s="212"/>
      <c r="G1060" s="212"/>
    </row>
    <row r="1061" spans="1:7" ht="14" x14ac:dyDescent="0.15">
      <c r="A1061" s="228">
        <v>25</v>
      </c>
      <c r="B1061" s="208"/>
      <c r="C1061" s="212">
        <v>8079.296875</v>
      </c>
      <c r="D1061" s="212">
        <v>5899.0625</v>
      </c>
      <c r="E1061" s="212"/>
      <c r="F1061" s="212"/>
      <c r="G1061" s="212"/>
    </row>
    <row r="1062" spans="1:7" ht="14" x14ac:dyDescent="0.15">
      <c r="A1062" s="228">
        <v>26</v>
      </c>
      <c r="B1062" s="208"/>
      <c r="C1062" s="212">
        <v>8368.203125</v>
      </c>
      <c r="D1062" s="212">
        <v>6103.984375</v>
      </c>
      <c r="E1062" s="212"/>
      <c r="F1062" s="212"/>
      <c r="G1062" s="212"/>
    </row>
    <row r="1063" spans="1:7" ht="14" x14ac:dyDescent="0.15">
      <c r="A1063" s="228">
        <v>27</v>
      </c>
      <c r="B1063" s="208"/>
      <c r="C1063" s="212">
        <v>8670.546875</v>
      </c>
      <c r="D1063" s="212">
        <v>6332.421875</v>
      </c>
      <c r="E1063" s="212"/>
      <c r="F1063" s="212"/>
      <c r="G1063" s="212"/>
    </row>
    <row r="1064" spans="1:7" ht="14" x14ac:dyDescent="0.15">
      <c r="A1064" s="228">
        <v>28</v>
      </c>
      <c r="B1064" s="208"/>
      <c r="C1064" s="212">
        <v>8972.890625</v>
      </c>
      <c r="D1064" s="212">
        <v>6544.0625</v>
      </c>
      <c r="E1064" s="212"/>
      <c r="F1064" s="212"/>
      <c r="G1064" s="212"/>
    </row>
    <row r="1065" spans="1:7" ht="14" x14ac:dyDescent="0.15">
      <c r="A1065" s="228">
        <v>29</v>
      </c>
      <c r="B1065" s="208"/>
      <c r="C1065" s="212">
        <v>9352.5</v>
      </c>
      <c r="D1065" s="212">
        <v>6829.609375</v>
      </c>
      <c r="E1065" s="212"/>
      <c r="F1065" s="212"/>
      <c r="G1065" s="212"/>
    </row>
    <row r="1066" spans="1:7" ht="14" x14ac:dyDescent="0.15">
      <c r="A1066" s="228">
        <v>30</v>
      </c>
      <c r="B1066" s="208"/>
      <c r="C1066" s="212">
        <v>9752.265625</v>
      </c>
      <c r="D1066" s="212">
        <v>7118.515625</v>
      </c>
      <c r="E1066" s="212"/>
      <c r="F1066" s="212"/>
      <c r="G1066" s="212"/>
    </row>
    <row r="1067" spans="1:7" ht="14" x14ac:dyDescent="0.15">
      <c r="A1067" s="228">
        <v>31</v>
      </c>
      <c r="B1067" s="208"/>
      <c r="C1067" s="212">
        <v>10155.390625</v>
      </c>
      <c r="D1067" s="212">
        <v>7414.140625</v>
      </c>
      <c r="E1067" s="212"/>
      <c r="F1067" s="212"/>
      <c r="G1067" s="212"/>
    </row>
    <row r="1068" spans="1:7" ht="14" x14ac:dyDescent="0.15">
      <c r="A1068" s="228">
        <v>32</v>
      </c>
      <c r="B1068" s="208"/>
      <c r="C1068" s="212">
        <v>10568.59375</v>
      </c>
      <c r="D1068" s="212">
        <v>7716.484375</v>
      </c>
      <c r="E1068" s="212"/>
      <c r="F1068" s="212"/>
      <c r="G1068" s="212"/>
    </row>
    <row r="1069" spans="1:7" ht="14" x14ac:dyDescent="0.15">
      <c r="A1069" s="228">
        <v>33</v>
      </c>
      <c r="B1069" s="208"/>
      <c r="C1069" s="212">
        <v>10833.984375</v>
      </c>
      <c r="D1069" s="212">
        <v>7907.96875</v>
      </c>
      <c r="E1069" s="212"/>
      <c r="F1069" s="212"/>
      <c r="G1069" s="212"/>
    </row>
    <row r="1070" spans="1:7" ht="14" x14ac:dyDescent="0.15">
      <c r="A1070" s="228">
        <v>34</v>
      </c>
      <c r="B1070" s="208"/>
      <c r="C1070" s="212">
        <v>11116.171875</v>
      </c>
      <c r="D1070" s="212">
        <v>8116.25</v>
      </c>
      <c r="E1070" s="212"/>
      <c r="F1070" s="212"/>
      <c r="G1070" s="212"/>
    </row>
    <row r="1071" spans="1:7" ht="14" x14ac:dyDescent="0.15">
      <c r="A1071" s="228">
        <v>35</v>
      </c>
      <c r="B1071" s="208"/>
      <c r="C1071" s="212">
        <v>11415.15625</v>
      </c>
      <c r="D1071" s="212">
        <v>8327.890625</v>
      </c>
      <c r="E1071" s="212"/>
      <c r="F1071" s="212"/>
      <c r="G1071" s="212"/>
    </row>
    <row r="1072" spans="1:7" ht="14" x14ac:dyDescent="0.15">
      <c r="A1072" s="228">
        <v>36</v>
      </c>
      <c r="B1072" s="208"/>
      <c r="C1072" s="212">
        <v>11697.34375</v>
      </c>
      <c r="D1072" s="212">
        <v>8529.453125</v>
      </c>
      <c r="E1072" s="212"/>
      <c r="F1072" s="212"/>
      <c r="G1072" s="212"/>
    </row>
    <row r="1073" spans="1:7" ht="14" x14ac:dyDescent="0.15">
      <c r="A1073" s="228">
        <v>37</v>
      </c>
      <c r="B1073" s="208"/>
      <c r="C1073" s="212">
        <v>11979.53125</v>
      </c>
      <c r="D1073" s="212">
        <v>8747.8125</v>
      </c>
      <c r="E1073" s="212"/>
      <c r="F1073" s="212"/>
      <c r="G1073" s="212"/>
    </row>
    <row r="1074" spans="1:7" ht="14" x14ac:dyDescent="0.15">
      <c r="A1074" s="228">
        <v>38</v>
      </c>
      <c r="B1074" s="208"/>
      <c r="C1074" s="212">
        <v>12251.640625</v>
      </c>
      <c r="D1074" s="212">
        <v>8942.65625</v>
      </c>
      <c r="E1074" s="212"/>
      <c r="F1074" s="212"/>
      <c r="G1074" s="212"/>
    </row>
    <row r="1075" spans="1:7" ht="14" x14ac:dyDescent="0.15">
      <c r="A1075" s="228">
        <v>39</v>
      </c>
      <c r="B1075" s="208"/>
      <c r="C1075" s="212">
        <v>12627.890625</v>
      </c>
      <c r="D1075" s="212">
        <v>9221.484375</v>
      </c>
      <c r="E1075" s="212"/>
      <c r="F1075" s="212"/>
      <c r="G1075" s="212"/>
    </row>
    <row r="1076" spans="1:7" ht="14" x14ac:dyDescent="0.15">
      <c r="A1076" s="228">
        <v>40</v>
      </c>
      <c r="B1076" s="208"/>
      <c r="C1076" s="212">
        <v>12973.90625</v>
      </c>
      <c r="D1076" s="212">
        <v>9473.4375</v>
      </c>
      <c r="E1076" s="212"/>
      <c r="F1076" s="212"/>
      <c r="G1076" s="212"/>
    </row>
    <row r="1077" spans="1:7" ht="14" x14ac:dyDescent="0.15">
      <c r="A1077" s="228">
        <v>41</v>
      </c>
      <c r="B1077" s="208"/>
      <c r="C1077" s="212">
        <v>13316.5625</v>
      </c>
      <c r="D1077" s="212">
        <v>9728.75</v>
      </c>
      <c r="E1077" s="212"/>
      <c r="F1077" s="212"/>
      <c r="G1077" s="212"/>
    </row>
    <row r="1078" spans="1:7" ht="14" x14ac:dyDescent="0.15">
      <c r="A1078" s="228">
        <v>42</v>
      </c>
      <c r="B1078" s="208"/>
      <c r="C1078" s="212">
        <v>13659.21875</v>
      </c>
      <c r="D1078" s="212">
        <v>9977.34375</v>
      </c>
      <c r="E1078" s="212"/>
      <c r="F1078" s="212"/>
      <c r="G1078" s="212"/>
    </row>
    <row r="1079" spans="1:7" ht="14" x14ac:dyDescent="0.15">
      <c r="A1079" s="228">
        <v>43</v>
      </c>
      <c r="B1079" s="208"/>
      <c r="C1079" s="212">
        <v>14045.546875</v>
      </c>
      <c r="D1079" s="212">
        <v>10252.8125</v>
      </c>
      <c r="E1079" s="212"/>
      <c r="F1079" s="212"/>
      <c r="G1079" s="212"/>
    </row>
    <row r="1080" spans="1:7" ht="14" x14ac:dyDescent="0.15">
      <c r="A1080" s="228">
        <v>44</v>
      </c>
      <c r="B1080" s="208"/>
      <c r="C1080" s="212">
        <v>14448.671875</v>
      </c>
      <c r="D1080" s="212">
        <v>10551.796875</v>
      </c>
      <c r="E1080" s="212"/>
      <c r="F1080" s="212"/>
      <c r="G1080" s="212"/>
    </row>
    <row r="1081" spans="1:7" ht="14" x14ac:dyDescent="0.15">
      <c r="A1081" s="228">
        <v>45</v>
      </c>
      <c r="B1081" s="208"/>
      <c r="C1081" s="212">
        <v>14841.71875</v>
      </c>
      <c r="D1081" s="212">
        <v>10833.984375</v>
      </c>
      <c r="E1081" s="212"/>
      <c r="F1081" s="212"/>
      <c r="G1081" s="212"/>
    </row>
    <row r="1082" spans="1:7" ht="14" x14ac:dyDescent="0.15">
      <c r="A1082" s="228">
        <v>46</v>
      </c>
      <c r="B1082" s="208"/>
      <c r="C1082" s="212">
        <v>15261.640625</v>
      </c>
      <c r="D1082" s="212">
        <v>11132.96875</v>
      </c>
      <c r="E1082" s="212"/>
      <c r="F1082" s="212"/>
      <c r="G1082" s="212"/>
    </row>
    <row r="1083" spans="1:7" ht="14" x14ac:dyDescent="0.15">
      <c r="A1083" s="228">
        <v>47</v>
      </c>
      <c r="B1083" s="208"/>
      <c r="C1083" s="212">
        <v>15668.125</v>
      </c>
      <c r="D1083" s="212">
        <v>11431.953125</v>
      </c>
      <c r="E1083" s="212"/>
      <c r="F1083" s="212"/>
      <c r="G1083" s="212"/>
    </row>
    <row r="1084" spans="1:7" ht="14" x14ac:dyDescent="0.15">
      <c r="A1084" s="228">
        <v>48</v>
      </c>
      <c r="B1084" s="208"/>
      <c r="C1084" s="212">
        <v>16420.625</v>
      </c>
      <c r="D1084" s="212">
        <v>11992.96875</v>
      </c>
      <c r="E1084" s="212"/>
      <c r="F1084" s="212"/>
      <c r="G1084" s="212"/>
    </row>
    <row r="1085" spans="1:7" ht="14" x14ac:dyDescent="0.15">
      <c r="A1085" s="228">
        <v>49</v>
      </c>
      <c r="B1085" s="208"/>
      <c r="C1085" s="212">
        <v>16948.046875</v>
      </c>
      <c r="D1085" s="212">
        <v>12362.5</v>
      </c>
      <c r="E1085" s="212"/>
      <c r="F1085" s="212"/>
      <c r="G1085" s="212"/>
    </row>
    <row r="1086" spans="1:7" ht="14" x14ac:dyDescent="0.15">
      <c r="A1086" s="228">
        <v>50</v>
      </c>
      <c r="B1086" s="208"/>
      <c r="C1086" s="212">
        <v>17408.28125</v>
      </c>
      <c r="D1086" s="212">
        <v>12718.59375</v>
      </c>
      <c r="E1086" s="212"/>
      <c r="F1086" s="212"/>
      <c r="G1086" s="212"/>
    </row>
    <row r="1087" spans="1:7" ht="14" x14ac:dyDescent="0.15">
      <c r="A1087" s="228">
        <v>51</v>
      </c>
      <c r="B1087" s="208"/>
      <c r="C1087" s="212">
        <v>17848.359375</v>
      </c>
      <c r="D1087" s="212">
        <v>13034.375</v>
      </c>
      <c r="E1087" s="212"/>
      <c r="F1087" s="212"/>
      <c r="G1087" s="212"/>
    </row>
    <row r="1088" spans="1:7" ht="14" x14ac:dyDescent="0.15">
      <c r="A1088" s="228">
        <v>52</v>
      </c>
      <c r="B1088" s="208"/>
      <c r="C1088" s="212">
        <v>18459.765625</v>
      </c>
      <c r="D1088" s="212">
        <v>13474.453125</v>
      </c>
      <c r="E1088" s="212"/>
      <c r="F1088" s="212"/>
      <c r="G1088" s="212"/>
    </row>
    <row r="1089" spans="1:7" ht="14" x14ac:dyDescent="0.15">
      <c r="A1089" s="228">
        <v>53</v>
      </c>
      <c r="B1089" s="208"/>
      <c r="C1089" s="212">
        <v>19494.453125</v>
      </c>
      <c r="D1089" s="212">
        <v>14233.671875</v>
      </c>
      <c r="E1089" s="212"/>
      <c r="F1089" s="212"/>
      <c r="G1089" s="212"/>
    </row>
    <row r="1090" spans="1:7" ht="14" x14ac:dyDescent="0.15">
      <c r="A1090" s="228">
        <v>54</v>
      </c>
      <c r="B1090" s="208"/>
      <c r="C1090" s="212">
        <v>20727.34375</v>
      </c>
      <c r="D1090" s="212">
        <v>15127.265625</v>
      </c>
      <c r="E1090" s="212"/>
      <c r="F1090" s="212"/>
      <c r="G1090" s="212"/>
    </row>
    <row r="1091" spans="1:7" ht="14" x14ac:dyDescent="0.15">
      <c r="A1091" s="228">
        <v>55</v>
      </c>
      <c r="B1091" s="208"/>
      <c r="C1091" s="212">
        <v>21785.546875</v>
      </c>
      <c r="D1091" s="212">
        <v>15906.640625</v>
      </c>
      <c r="E1091" s="212"/>
      <c r="F1091" s="212"/>
      <c r="G1091" s="212"/>
    </row>
    <row r="1092" spans="1:7" ht="14" x14ac:dyDescent="0.15">
      <c r="A1092" s="228">
        <v>56</v>
      </c>
      <c r="B1092" s="208"/>
      <c r="C1092" s="212">
        <v>22655.625</v>
      </c>
      <c r="D1092" s="212">
        <v>16531.484375</v>
      </c>
      <c r="E1092" s="212"/>
      <c r="F1092" s="212"/>
      <c r="G1092" s="212"/>
    </row>
    <row r="1093" spans="1:7" ht="14" x14ac:dyDescent="0.15">
      <c r="A1093" s="228">
        <v>57</v>
      </c>
      <c r="B1093" s="208"/>
      <c r="C1093" s="212">
        <v>23747.421875</v>
      </c>
      <c r="D1093" s="212">
        <v>17337.734375</v>
      </c>
      <c r="E1093" s="212"/>
      <c r="F1093" s="212"/>
      <c r="G1093" s="212"/>
    </row>
    <row r="1094" spans="1:7" ht="14" x14ac:dyDescent="0.15">
      <c r="A1094" s="228">
        <v>58</v>
      </c>
      <c r="B1094" s="208"/>
      <c r="C1094" s="212">
        <v>25464.0625</v>
      </c>
      <c r="D1094" s="212">
        <v>18597.5</v>
      </c>
      <c r="E1094" s="212"/>
      <c r="F1094" s="212"/>
      <c r="G1094" s="212"/>
    </row>
    <row r="1095" spans="1:7" ht="14" x14ac:dyDescent="0.15">
      <c r="A1095" s="228">
        <v>59</v>
      </c>
      <c r="B1095" s="208"/>
      <c r="C1095" s="212">
        <v>27227.734375</v>
      </c>
      <c r="D1095" s="212">
        <v>19874.0625</v>
      </c>
      <c r="E1095" s="212"/>
      <c r="F1095" s="212"/>
      <c r="G1095" s="212"/>
    </row>
    <row r="1096" spans="1:7" ht="14" x14ac:dyDescent="0.15">
      <c r="A1096" s="228">
        <v>60</v>
      </c>
      <c r="B1096" s="208"/>
      <c r="C1096" s="212">
        <v>29172.8125</v>
      </c>
      <c r="D1096" s="212">
        <v>21295.078125</v>
      </c>
      <c r="E1096" s="212"/>
      <c r="F1096" s="212"/>
      <c r="G1096" s="212"/>
    </row>
    <row r="1097" spans="1:7" ht="14" x14ac:dyDescent="0.15">
      <c r="A1097" s="228">
        <v>61</v>
      </c>
      <c r="B1097" s="208"/>
      <c r="C1097" s="212">
        <v>31161.5625</v>
      </c>
      <c r="D1097" s="212">
        <v>22742.96875</v>
      </c>
      <c r="E1097" s="212"/>
      <c r="F1097" s="212"/>
      <c r="G1097" s="212"/>
    </row>
    <row r="1098" spans="1:7" ht="14" x14ac:dyDescent="0.15">
      <c r="A1098" s="228">
        <v>62</v>
      </c>
      <c r="B1098" s="208"/>
      <c r="C1098" s="212">
        <v>33193.984375</v>
      </c>
      <c r="D1098" s="212">
        <v>24234.53125</v>
      </c>
      <c r="E1098" s="212"/>
      <c r="F1098" s="212"/>
      <c r="G1098" s="212"/>
    </row>
    <row r="1099" spans="1:7" ht="14" x14ac:dyDescent="0.15">
      <c r="A1099" s="228">
        <v>63</v>
      </c>
      <c r="B1099" s="208"/>
      <c r="C1099" s="212">
        <v>36150.234375</v>
      </c>
      <c r="D1099" s="212">
        <v>26394.609375</v>
      </c>
      <c r="E1099" s="212"/>
      <c r="F1099" s="212"/>
      <c r="G1099" s="212"/>
    </row>
    <row r="1100" spans="1:7" ht="14" x14ac:dyDescent="0.15">
      <c r="A1100" s="228">
        <v>64</v>
      </c>
      <c r="B1100" s="208"/>
      <c r="C1100" s="212">
        <v>39549.921875</v>
      </c>
      <c r="D1100" s="212">
        <v>28870.46875</v>
      </c>
      <c r="E1100" s="212"/>
      <c r="F1100" s="212"/>
      <c r="G1100" s="212"/>
    </row>
    <row r="1101" spans="1:7" ht="14" x14ac:dyDescent="0.15">
      <c r="A1101" s="228">
        <v>65</v>
      </c>
      <c r="B1101" s="208"/>
      <c r="C1101" s="212">
        <v>42307.96875</v>
      </c>
      <c r="D1101" s="212">
        <v>30882.734375</v>
      </c>
      <c r="E1101" s="212"/>
      <c r="F1101" s="212"/>
      <c r="G1101" s="212"/>
    </row>
    <row r="1102" spans="1:7" ht="14" x14ac:dyDescent="0.15">
      <c r="A1102" s="228">
        <v>66</v>
      </c>
      <c r="B1102" s="208"/>
      <c r="C1102" s="212">
        <v>45079.453125</v>
      </c>
      <c r="D1102" s="212">
        <v>32911.796875</v>
      </c>
      <c r="E1102" s="212"/>
      <c r="F1102" s="212"/>
      <c r="G1102" s="212"/>
    </row>
    <row r="1103" spans="1:7" ht="14" x14ac:dyDescent="0.15">
      <c r="A1103" s="228">
        <v>67</v>
      </c>
      <c r="B1103" s="208"/>
      <c r="C1103" s="212">
        <v>47904.6875</v>
      </c>
      <c r="D1103" s="212">
        <v>34974.453125</v>
      </c>
      <c r="E1103" s="212"/>
      <c r="F1103" s="212"/>
      <c r="G1103" s="212"/>
    </row>
    <row r="1104" spans="1:7" ht="14" x14ac:dyDescent="0.15">
      <c r="A1104" s="228">
        <v>68</v>
      </c>
      <c r="B1104" s="208"/>
      <c r="C1104" s="212">
        <v>51720.9375</v>
      </c>
      <c r="D1104" s="212">
        <v>37762.734375</v>
      </c>
      <c r="E1104" s="212"/>
      <c r="F1104" s="212"/>
      <c r="G1104" s="212"/>
    </row>
    <row r="1105" spans="1:7" ht="14" x14ac:dyDescent="0.15">
      <c r="A1105" s="228">
        <v>69</v>
      </c>
      <c r="B1105" s="208"/>
      <c r="C1105" s="212">
        <v>55614.453125</v>
      </c>
      <c r="D1105" s="212">
        <v>40594.6875</v>
      </c>
      <c r="E1105" s="212"/>
      <c r="F1105" s="212"/>
      <c r="G1105" s="212"/>
    </row>
    <row r="1106" spans="1:7" ht="14" x14ac:dyDescent="0.15">
      <c r="A1106" s="228">
        <v>70</v>
      </c>
      <c r="B1106" s="208"/>
      <c r="C1106" s="212">
        <v>59528.125</v>
      </c>
      <c r="D1106" s="212">
        <v>43450.15625</v>
      </c>
      <c r="E1106" s="212"/>
      <c r="F1106" s="212"/>
      <c r="G1106" s="212"/>
    </row>
    <row r="1107" spans="1:7" ht="14" x14ac:dyDescent="0.15">
      <c r="A1107" s="228">
        <v>71</v>
      </c>
      <c r="B1107" s="208"/>
      <c r="C1107" s="212">
        <v>63475.390625</v>
      </c>
      <c r="D1107" s="212">
        <v>46335.859375</v>
      </c>
      <c r="E1107" s="212"/>
      <c r="F1107" s="212"/>
      <c r="G1107" s="212"/>
    </row>
    <row r="1108" spans="1:7" ht="14" x14ac:dyDescent="0.15">
      <c r="A1108" s="228">
        <v>72</v>
      </c>
      <c r="B1108" s="208"/>
      <c r="C1108" s="212">
        <v>67456.25</v>
      </c>
      <c r="D1108" s="212">
        <v>49245.078125</v>
      </c>
      <c r="E1108" s="212"/>
      <c r="F1108" s="212"/>
      <c r="G1108" s="212"/>
    </row>
    <row r="1109" spans="1:7" ht="14" x14ac:dyDescent="0.15">
      <c r="A1109" s="228">
        <v>73</v>
      </c>
      <c r="B1109" s="208"/>
      <c r="C1109" s="212">
        <v>72169.453125</v>
      </c>
      <c r="D1109" s="212">
        <v>52691.796875</v>
      </c>
      <c r="E1109" s="212"/>
      <c r="F1109" s="212"/>
      <c r="G1109" s="212"/>
    </row>
    <row r="1110" spans="1:7" ht="14" x14ac:dyDescent="0.15">
      <c r="A1110" s="228">
        <v>74</v>
      </c>
      <c r="B1110" s="208"/>
      <c r="C1110" s="212">
        <v>76919.609375</v>
      </c>
      <c r="D1110" s="212">
        <v>56148.59375</v>
      </c>
      <c r="E1110" s="212"/>
      <c r="F1110" s="212"/>
      <c r="G1110" s="212"/>
    </row>
    <row r="1111" spans="1:7" ht="14" x14ac:dyDescent="0.15">
      <c r="A1111" s="228">
        <v>75</v>
      </c>
      <c r="B1111" s="208"/>
      <c r="C1111" s="212">
        <v>81713.4375</v>
      </c>
      <c r="D1111" s="212">
        <v>59649.0625</v>
      </c>
      <c r="E1111" s="212"/>
      <c r="F1111" s="212"/>
      <c r="G1111" s="212"/>
    </row>
    <row r="1112" spans="1:7" ht="14" x14ac:dyDescent="0.15">
      <c r="A1112" s="228">
        <v>76</v>
      </c>
      <c r="B1112" s="208"/>
      <c r="C1112" s="212">
        <v>86544.21875</v>
      </c>
      <c r="D1112" s="212">
        <v>63179.765625</v>
      </c>
      <c r="E1112" s="212"/>
      <c r="F1112" s="212"/>
      <c r="G1112" s="212"/>
    </row>
    <row r="1113" spans="1:7" ht="14" x14ac:dyDescent="0.15">
      <c r="A1113" s="228">
        <v>77</v>
      </c>
      <c r="B1113" s="208"/>
      <c r="C1113" s="212">
        <v>91408.59375</v>
      </c>
      <c r="D1113" s="212">
        <v>66737.34375</v>
      </c>
      <c r="E1113" s="212"/>
      <c r="F1113" s="212"/>
      <c r="G1113" s="212"/>
    </row>
    <row r="1114" spans="1:7" ht="14" x14ac:dyDescent="0.15">
      <c r="A1114" s="228">
        <v>78</v>
      </c>
      <c r="B1114" s="208"/>
      <c r="C1114" s="212">
        <v>96427.5</v>
      </c>
      <c r="D1114" s="212">
        <v>70395.703125</v>
      </c>
      <c r="E1114" s="212"/>
      <c r="F1114" s="212"/>
      <c r="G1114" s="212"/>
    </row>
    <row r="1115" spans="1:7" ht="14" x14ac:dyDescent="0.15">
      <c r="A1115" s="228">
        <v>79</v>
      </c>
      <c r="B1115" s="208"/>
      <c r="C1115" s="212">
        <v>101490.078125</v>
      </c>
      <c r="D1115" s="212">
        <v>74097.734375</v>
      </c>
      <c r="E1115" s="212"/>
      <c r="F1115" s="212"/>
      <c r="G1115" s="212"/>
    </row>
    <row r="1116" spans="1:7" ht="14" x14ac:dyDescent="0.15">
      <c r="A1116" s="228">
        <v>80</v>
      </c>
      <c r="B1116" s="208"/>
      <c r="C1116" s="212">
        <v>106616.484375</v>
      </c>
      <c r="D1116" s="212">
        <v>77830</v>
      </c>
      <c r="E1116" s="212"/>
      <c r="F1116" s="212"/>
      <c r="G1116" s="212"/>
    </row>
    <row r="1117" spans="1:7" ht="14" x14ac:dyDescent="0.15">
      <c r="A1117" s="228">
        <v>81</v>
      </c>
      <c r="B1117" s="208"/>
      <c r="C1117" s="212">
        <v>111736.171875</v>
      </c>
      <c r="D1117" s="212">
        <v>81568.984375</v>
      </c>
      <c r="E1117" s="212"/>
      <c r="F1117" s="212"/>
      <c r="G1117" s="212"/>
    </row>
    <row r="1118" spans="1:7" ht="14" x14ac:dyDescent="0.15">
      <c r="A1118" s="228">
        <v>82</v>
      </c>
      <c r="B1118" s="208"/>
      <c r="C1118" s="212">
        <v>116936.484375</v>
      </c>
      <c r="D1118" s="212">
        <v>85371.796875</v>
      </c>
      <c r="E1118" s="212"/>
      <c r="F1118" s="212"/>
      <c r="G1118" s="212"/>
    </row>
    <row r="1119" spans="1:7" ht="14" x14ac:dyDescent="0.15">
      <c r="A1119" s="228">
        <v>83</v>
      </c>
      <c r="B1119" s="208"/>
      <c r="C1119" s="212">
        <v>122200.625</v>
      </c>
      <c r="D1119" s="212">
        <v>89204.84375</v>
      </c>
      <c r="E1119" s="212"/>
      <c r="F1119" s="212"/>
      <c r="G1119" s="212"/>
    </row>
    <row r="1120" spans="1:7" ht="14" x14ac:dyDescent="0.15">
      <c r="A1120" s="228">
        <v>84</v>
      </c>
      <c r="B1120" s="208" t="s">
        <v>24</v>
      </c>
      <c r="C1120" s="212">
        <v>127437.890625</v>
      </c>
      <c r="D1120" s="212">
        <v>93031.171875</v>
      </c>
      <c r="E1120" s="212"/>
      <c r="F1120" s="212"/>
      <c r="G1120" s="212"/>
    </row>
    <row r="1121" spans="1:7" ht="14" x14ac:dyDescent="0.15">
      <c r="A1121" s="228">
        <v>1</v>
      </c>
      <c r="B1121" s="208" t="s">
        <v>25</v>
      </c>
      <c r="C1121" s="212">
        <v>2939.453125</v>
      </c>
      <c r="D1121" s="212">
        <v>2193.671875</v>
      </c>
      <c r="E1121" s="212"/>
      <c r="F1121" s="212"/>
      <c r="G1121" s="212"/>
    </row>
    <row r="1122" spans="1:7" ht="14" x14ac:dyDescent="0.15">
      <c r="A1122" s="228">
        <v>2</v>
      </c>
      <c r="B1122" s="208" t="s">
        <v>26</v>
      </c>
      <c r="C1122" s="212">
        <v>4538.515625</v>
      </c>
      <c r="D1122" s="212">
        <v>3359.375</v>
      </c>
      <c r="E1122" s="212"/>
      <c r="F1122" s="212"/>
      <c r="G1122" s="212"/>
    </row>
    <row r="1123" spans="1:7" ht="14" x14ac:dyDescent="0.15">
      <c r="A1123" s="228">
        <v>3</v>
      </c>
      <c r="B1123" s="208" t="s">
        <v>27</v>
      </c>
      <c r="C1123" s="212">
        <v>6564.21875</v>
      </c>
      <c r="D1123" s="212">
        <v>4837.5</v>
      </c>
      <c r="E1123" s="212"/>
      <c r="F1123" s="212"/>
      <c r="G1123" s="212"/>
    </row>
    <row r="1125" spans="1:7" ht="18" x14ac:dyDescent="0.2">
      <c r="A1125" s="269" t="s">
        <v>35</v>
      </c>
      <c r="B1125" s="269"/>
      <c r="C1125" s="269"/>
      <c r="D1125" s="269"/>
      <c r="E1125" s="269"/>
      <c r="F1125" s="269"/>
      <c r="G1125" s="269"/>
    </row>
    <row r="1126" spans="1:7" ht="18" x14ac:dyDescent="0.2">
      <c r="A1126" s="269" t="s">
        <v>33</v>
      </c>
      <c r="B1126" s="269"/>
      <c r="C1126" s="269"/>
      <c r="D1126" s="269"/>
      <c r="E1126" s="269"/>
      <c r="F1126" s="269"/>
      <c r="G1126" s="269"/>
    </row>
    <row r="1127" spans="1:7" x14ac:dyDescent="0.15">
      <c r="A1127" s="270" t="s">
        <v>17</v>
      </c>
      <c r="B1127" s="270"/>
      <c r="C1127" s="270"/>
      <c r="D1127" s="270"/>
      <c r="E1127" s="270"/>
      <c r="F1127" s="270"/>
      <c r="G1127" s="270"/>
    </row>
    <row r="1128" spans="1:7" x14ac:dyDescent="0.15">
      <c r="A1128" s="228" t="s">
        <v>0</v>
      </c>
      <c r="B1128" s="206" t="s">
        <v>0</v>
      </c>
      <c r="C1128" s="207">
        <v>10000</v>
      </c>
      <c r="D1128" s="207">
        <v>20000</v>
      </c>
      <c r="E1128" s="240"/>
      <c r="F1128" s="240"/>
      <c r="G1128" s="240"/>
    </row>
    <row r="1129" spans="1:7" ht="14" x14ac:dyDescent="0.15">
      <c r="A1129" s="228">
        <v>18</v>
      </c>
      <c r="B1129" s="208"/>
      <c r="C1129" s="212">
        <v>12024.03125</v>
      </c>
      <c r="D1129" s="212">
        <v>8791.0625</v>
      </c>
      <c r="E1129" s="212"/>
      <c r="F1129" s="212"/>
      <c r="G1129" s="212"/>
    </row>
    <row r="1130" spans="1:7" ht="14" x14ac:dyDescent="0.15">
      <c r="A1130" s="228">
        <v>19</v>
      </c>
      <c r="B1130" s="208"/>
      <c r="C1130" s="212">
        <v>12546.53125</v>
      </c>
      <c r="D1130" s="212">
        <v>9150.28125</v>
      </c>
      <c r="E1130" s="212"/>
      <c r="F1130" s="212"/>
      <c r="G1130" s="212"/>
    </row>
    <row r="1131" spans="1:7" ht="14" x14ac:dyDescent="0.15">
      <c r="A1131" s="228">
        <v>20</v>
      </c>
      <c r="B1131" s="208"/>
      <c r="C1131" s="212">
        <v>13082.09375</v>
      </c>
      <c r="D1131" s="212">
        <v>9555.21875</v>
      </c>
      <c r="E1131" s="212"/>
      <c r="F1131" s="212"/>
      <c r="G1131" s="212"/>
    </row>
    <row r="1132" spans="1:7" ht="14" x14ac:dyDescent="0.15">
      <c r="A1132" s="228">
        <v>21</v>
      </c>
      <c r="B1132" s="208"/>
      <c r="C1132" s="212">
        <v>13637.25</v>
      </c>
      <c r="D1132" s="212">
        <v>9953.625</v>
      </c>
      <c r="E1132" s="212"/>
      <c r="F1132" s="212"/>
      <c r="G1132" s="212"/>
    </row>
    <row r="1133" spans="1:7" ht="14" x14ac:dyDescent="0.15">
      <c r="A1133" s="228">
        <v>22</v>
      </c>
      <c r="B1133" s="208"/>
      <c r="C1133" s="212">
        <v>14179.34375</v>
      </c>
      <c r="D1133" s="212">
        <v>10352.03125</v>
      </c>
      <c r="E1133" s="212"/>
      <c r="F1133" s="212"/>
      <c r="G1133" s="212"/>
    </row>
    <row r="1134" spans="1:7" ht="14" x14ac:dyDescent="0.15">
      <c r="A1134" s="228">
        <v>23</v>
      </c>
      <c r="B1134" s="208"/>
      <c r="C1134" s="212">
        <v>14754.09375</v>
      </c>
      <c r="D1134" s="212">
        <v>10763.5</v>
      </c>
      <c r="E1134" s="212"/>
      <c r="F1134" s="212"/>
      <c r="G1134" s="212"/>
    </row>
    <row r="1135" spans="1:7" ht="14" x14ac:dyDescent="0.15">
      <c r="A1135" s="228">
        <v>24</v>
      </c>
      <c r="B1135" s="208"/>
      <c r="C1135" s="212">
        <v>15309.25</v>
      </c>
      <c r="D1135" s="212">
        <v>11174.96875</v>
      </c>
      <c r="E1135" s="212"/>
      <c r="F1135" s="212"/>
      <c r="G1135" s="212"/>
    </row>
    <row r="1136" spans="1:7" ht="14" x14ac:dyDescent="0.15">
      <c r="A1136" s="228">
        <v>25</v>
      </c>
      <c r="B1136" s="208"/>
      <c r="C1136" s="212">
        <v>15707.65625</v>
      </c>
      <c r="D1136" s="212">
        <v>11468.875</v>
      </c>
      <c r="E1136" s="212"/>
      <c r="F1136" s="212"/>
      <c r="G1136" s="212"/>
    </row>
    <row r="1137" spans="1:7" ht="14" x14ac:dyDescent="0.15">
      <c r="A1137" s="228">
        <v>26</v>
      </c>
      <c r="B1137" s="208"/>
      <c r="C1137" s="212">
        <v>16269.34375</v>
      </c>
      <c r="D1137" s="212">
        <v>11867.28125</v>
      </c>
      <c r="E1137" s="212"/>
      <c r="F1137" s="212"/>
      <c r="G1137" s="212"/>
    </row>
    <row r="1138" spans="1:7" ht="14" x14ac:dyDescent="0.15">
      <c r="A1138" s="228">
        <v>27</v>
      </c>
      <c r="B1138" s="208"/>
      <c r="C1138" s="212">
        <v>16857.15625</v>
      </c>
      <c r="D1138" s="212">
        <v>12311.40625</v>
      </c>
      <c r="E1138" s="212"/>
      <c r="F1138" s="212"/>
      <c r="G1138" s="212"/>
    </row>
    <row r="1139" spans="1:7" ht="14" x14ac:dyDescent="0.15">
      <c r="A1139" s="228">
        <v>28</v>
      </c>
      <c r="B1139" s="208"/>
      <c r="C1139" s="212">
        <v>17444.96875</v>
      </c>
      <c r="D1139" s="212">
        <v>12722.875</v>
      </c>
      <c r="E1139" s="212"/>
      <c r="F1139" s="212"/>
      <c r="G1139" s="212"/>
    </row>
    <row r="1140" spans="1:7" ht="14" x14ac:dyDescent="0.15">
      <c r="A1140" s="228">
        <v>29</v>
      </c>
      <c r="B1140" s="208"/>
      <c r="C1140" s="212">
        <v>18183</v>
      </c>
      <c r="D1140" s="212">
        <v>13278.03125</v>
      </c>
      <c r="E1140" s="212"/>
      <c r="F1140" s="212"/>
      <c r="G1140" s="212"/>
    </row>
    <row r="1141" spans="1:7" ht="14" x14ac:dyDescent="0.15">
      <c r="A1141" s="228">
        <v>30</v>
      </c>
      <c r="B1141" s="208"/>
      <c r="C1141" s="212">
        <v>18960.21875</v>
      </c>
      <c r="D1141" s="212">
        <v>13839.71875</v>
      </c>
      <c r="E1141" s="212"/>
      <c r="F1141" s="212"/>
      <c r="G1141" s="212"/>
    </row>
    <row r="1142" spans="1:7" ht="14" x14ac:dyDescent="0.15">
      <c r="A1142" s="228">
        <v>31</v>
      </c>
      <c r="B1142" s="208"/>
      <c r="C1142" s="212">
        <v>19743.96875</v>
      </c>
      <c r="D1142" s="212">
        <v>14414.46875</v>
      </c>
      <c r="E1142" s="212"/>
      <c r="F1142" s="212"/>
      <c r="G1142" s="212"/>
    </row>
    <row r="1143" spans="1:7" ht="14" x14ac:dyDescent="0.15">
      <c r="A1143" s="228">
        <v>32</v>
      </c>
      <c r="B1143" s="208"/>
      <c r="C1143" s="212">
        <v>20547.3125</v>
      </c>
      <c r="D1143" s="212">
        <v>15002.28125</v>
      </c>
      <c r="E1143" s="212"/>
      <c r="F1143" s="212"/>
      <c r="G1143" s="212"/>
    </row>
    <row r="1144" spans="1:7" ht="14" x14ac:dyDescent="0.15">
      <c r="A1144" s="228">
        <v>33</v>
      </c>
      <c r="B1144" s="208"/>
      <c r="C1144" s="212">
        <v>21063.28125</v>
      </c>
      <c r="D1144" s="212">
        <v>15374.5625</v>
      </c>
      <c r="E1144" s="212"/>
      <c r="F1144" s="212"/>
      <c r="G1144" s="212"/>
    </row>
    <row r="1145" spans="1:7" ht="14" x14ac:dyDescent="0.15">
      <c r="A1145" s="228">
        <v>34</v>
      </c>
      <c r="B1145" s="208"/>
      <c r="C1145" s="212">
        <v>21611.90625</v>
      </c>
      <c r="D1145" s="212">
        <v>15779.5</v>
      </c>
      <c r="E1145" s="212"/>
      <c r="F1145" s="212"/>
      <c r="G1145" s="212"/>
    </row>
    <row r="1146" spans="1:7" ht="14" x14ac:dyDescent="0.15">
      <c r="A1146" s="228">
        <v>35</v>
      </c>
      <c r="B1146" s="208"/>
      <c r="C1146" s="212">
        <v>22193.1875</v>
      </c>
      <c r="D1146" s="212">
        <v>16190.96875</v>
      </c>
      <c r="E1146" s="212"/>
      <c r="F1146" s="212"/>
      <c r="G1146" s="212"/>
    </row>
    <row r="1147" spans="1:7" ht="14" x14ac:dyDescent="0.15">
      <c r="A1147" s="228">
        <v>36</v>
      </c>
      <c r="B1147" s="208"/>
      <c r="C1147" s="212">
        <v>22741.8125</v>
      </c>
      <c r="D1147" s="212">
        <v>16582.84375</v>
      </c>
      <c r="E1147" s="212"/>
      <c r="F1147" s="212"/>
      <c r="G1147" s="212"/>
    </row>
    <row r="1148" spans="1:7" ht="14" x14ac:dyDescent="0.15">
      <c r="A1148" s="228">
        <v>37</v>
      </c>
      <c r="B1148" s="208"/>
      <c r="C1148" s="212">
        <v>23290.4375</v>
      </c>
      <c r="D1148" s="212">
        <v>17007.375</v>
      </c>
      <c r="E1148" s="212"/>
      <c r="F1148" s="212"/>
      <c r="G1148" s="212"/>
    </row>
    <row r="1149" spans="1:7" ht="14" x14ac:dyDescent="0.15">
      <c r="A1149" s="228">
        <v>38</v>
      </c>
      <c r="B1149" s="208"/>
      <c r="C1149" s="212">
        <v>23819.46875</v>
      </c>
      <c r="D1149" s="212">
        <v>17386.1875</v>
      </c>
      <c r="E1149" s="212"/>
      <c r="F1149" s="212"/>
      <c r="G1149" s="212"/>
    </row>
    <row r="1150" spans="1:7" ht="14" x14ac:dyDescent="0.15">
      <c r="A1150" s="228">
        <v>39</v>
      </c>
      <c r="B1150" s="208"/>
      <c r="C1150" s="212">
        <v>24550.96875</v>
      </c>
      <c r="D1150" s="212">
        <v>17928.28125</v>
      </c>
      <c r="E1150" s="212"/>
      <c r="F1150" s="212"/>
      <c r="G1150" s="212"/>
    </row>
    <row r="1151" spans="1:7" ht="14" x14ac:dyDescent="0.15">
      <c r="A1151" s="228">
        <v>40</v>
      </c>
      <c r="B1151" s="208"/>
      <c r="C1151" s="212">
        <v>25223.6875</v>
      </c>
      <c r="D1151" s="212">
        <v>18418.125</v>
      </c>
      <c r="E1151" s="212"/>
      <c r="F1151" s="212"/>
      <c r="G1151" s="212"/>
    </row>
    <row r="1152" spans="1:7" ht="14" x14ac:dyDescent="0.15">
      <c r="A1152" s="228">
        <v>41</v>
      </c>
      <c r="B1152" s="208"/>
      <c r="C1152" s="212">
        <v>25889.875</v>
      </c>
      <c r="D1152" s="212">
        <v>18914.5</v>
      </c>
      <c r="E1152" s="212"/>
      <c r="F1152" s="212"/>
      <c r="G1152" s="212"/>
    </row>
    <row r="1153" spans="1:7" ht="14" x14ac:dyDescent="0.15">
      <c r="A1153" s="228">
        <v>42</v>
      </c>
      <c r="B1153" s="208"/>
      <c r="C1153" s="212">
        <v>26556.0625</v>
      </c>
      <c r="D1153" s="212">
        <v>19397.8125</v>
      </c>
      <c r="E1153" s="212"/>
      <c r="F1153" s="212"/>
      <c r="G1153" s="212"/>
    </row>
    <row r="1154" spans="1:7" ht="14" x14ac:dyDescent="0.15">
      <c r="A1154" s="228">
        <v>43</v>
      </c>
      <c r="B1154" s="208"/>
      <c r="C1154" s="212">
        <v>27307.15625</v>
      </c>
      <c r="D1154" s="212">
        <v>19933.375</v>
      </c>
      <c r="E1154" s="212"/>
      <c r="F1154" s="212"/>
      <c r="G1154" s="212"/>
    </row>
    <row r="1155" spans="1:7" ht="14" x14ac:dyDescent="0.15">
      <c r="A1155" s="228">
        <v>44</v>
      </c>
      <c r="B1155" s="208"/>
      <c r="C1155" s="212">
        <v>28090.90625</v>
      </c>
      <c r="D1155" s="212">
        <v>20514.65625</v>
      </c>
      <c r="E1155" s="212"/>
      <c r="F1155" s="212"/>
      <c r="G1155" s="212"/>
    </row>
    <row r="1156" spans="1:7" ht="14" x14ac:dyDescent="0.15">
      <c r="A1156" s="228">
        <v>45</v>
      </c>
      <c r="B1156" s="208"/>
      <c r="C1156" s="212">
        <v>28855.0625</v>
      </c>
      <c r="D1156" s="212">
        <v>21063.28125</v>
      </c>
      <c r="E1156" s="212"/>
      <c r="F1156" s="212"/>
      <c r="G1156" s="212"/>
    </row>
    <row r="1157" spans="1:7" ht="14" x14ac:dyDescent="0.15">
      <c r="A1157" s="228">
        <v>46</v>
      </c>
      <c r="B1157" s="208"/>
      <c r="C1157" s="212">
        <v>29671.46875</v>
      </c>
      <c r="D1157" s="212">
        <v>21644.5625</v>
      </c>
      <c r="E1157" s="212"/>
      <c r="F1157" s="212"/>
      <c r="G1157" s="212"/>
    </row>
    <row r="1158" spans="1:7" ht="14" x14ac:dyDescent="0.15">
      <c r="A1158" s="228">
        <v>47</v>
      </c>
      <c r="B1158" s="208"/>
      <c r="C1158" s="212">
        <v>30461.75</v>
      </c>
      <c r="D1158" s="212">
        <v>22225.84375</v>
      </c>
      <c r="E1158" s="212"/>
      <c r="F1158" s="212"/>
      <c r="G1158" s="212"/>
    </row>
    <row r="1159" spans="1:7" ht="14" x14ac:dyDescent="0.15">
      <c r="A1159" s="228">
        <v>48</v>
      </c>
      <c r="B1159" s="208"/>
      <c r="C1159" s="212">
        <v>31924.75</v>
      </c>
      <c r="D1159" s="212">
        <v>23316.5625</v>
      </c>
      <c r="E1159" s="212"/>
      <c r="F1159" s="212"/>
      <c r="G1159" s="212"/>
    </row>
    <row r="1160" spans="1:7" ht="14" x14ac:dyDescent="0.15">
      <c r="A1160" s="228">
        <v>49</v>
      </c>
      <c r="B1160" s="208"/>
      <c r="C1160" s="212">
        <v>32950.15625</v>
      </c>
      <c r="D1160" s="212">
        <v>24035</v>
      </c>
      <c r="E1160" s="212"/>
      <c r="F1160" s="212"/>
      <c r="G1160" s="212"/>
    </row>
    <row r="1161" spans="1:7" ht="14" x14ac:dyDescent="0.15">
      <c r="A1161" s="228">
        <v>50</v>
      </c>
      <c r="B1161" s="208"/>
      <c r="C1161" s="212">
        <v>33844.9375</v>
      </c>
      <c r="D1161" s="212">
        <v>24727.3125</v>
      </c>
      <c r="E1161" s="212"/>
      <c r="F1161" s="212"/>
      <c r="G1161" s="212"/>
    </row>
    <row r="1162" spans="1:7" ht="14" x14ac:dyDescent="0.15">
      <c r="A1162" s="228">
        <v>51</v>
      </c>
      <c r="B1162" s="208"/>
      <c r="C1162" s="212">
        <v>34700.53125</v>
      </c>
      <c r="D1162" s="212">
        <v>25341.25</v>
      </c>
      <c r="E1162" s="212"/>
      <c r="F1162" s="212"/>
      <c r="G1162" s="212"/>
    </row>
    <row r="1163" spans="1:7" ht="14" x14ac:dyDescent="0.15">
      <c r="A1163" s="228">
        <v>52</v>
      </c>
      <c r="B1163" s="208"/>
      <c r="C1163" s="212">
        <v>35889.21875</v>
      </c>
      <c r="D1163" s="212">
        <v>26196.84375</v>
      </c>
      <c r="E1163" s="212"/>
      <c r="F1163" s="212"/>
      <c r="G1163" s="212"/>
    </row>
    <row r="1164" spans="1:7" ht="14" x14ac:dyDescent="0.15">
      <c r="A1164" s="228">
        <v>53</v>
      </c>
      <c r="B1164" s="208"/>
      <c r="C1164" s="212">
        <v>37900.84375</v>
      </c>
      <c r="D1164" s="212">
        <v>27672.90625</v>
      </c>
      <c r="E1164" s="212"/>
      <c r="F1164" s="212"/>
      <c r="G1164" s="212"/>
    </row>
    <row r="1165" spans="1:7" ht="14" x14ac:dyDescent="0.15">
      <c r="A1165" s="228">
        <v>54</v>
      </c>
      <c r="B1165" s="208"/>
      <c r="C1165" s="212">
        <v>40297.8125</v>
      </c>
      <c r="D1165" s="212">
        <v>29410.21875</v>
      </c>
      <c r="E1165" s="212"/>
      <c r="F1165" s="212"/>
      <c r="G1165" s="212"/>
    </row>
    <row r="1166" spans="1:7" ht="14" x14ac:dyDescent="0.15">
      <c r="A1166" s="228">
        <v>55</v>
      </c>
      <c r="B1166" s="208"/>
      <c r="C1166" s="212">
        <v>42355.15625</v>
      </c>
      <c r="D1166" s="212">
        <v>30925.46875</v>
      </c>
      <c r="E1166" s="212"/>
      <c r="F1166" s="212"/>
      <c r="G1166" s="212"/>
    </row>
    <row r="1167" spans="1:7" ht="14" x14ac:dyDescent="0.15">
      <c r="A1167" s="228">
        <v>56</v>
      </c>
      <c r="B1167" s="208"/>
      <c r="C1167" s="212">
        <v>44046.75</v>
      </c>
      <c r="D1167" s="212">
        <v>32140.28125</v>
      </c>
      <c r="E1167" s="212"/>
      <c r="F1167" s="212"/>
      <c r="G1167" s="212"/>
    </row>
    <row r="1168" spans="1:7" ht="14" x14ac:dyDescent="0.15">
      <c r="A1168" s="228">
        <v>57</v>
      </c>
      <c r="B1168" s="208"/>
      <c r="C1168" s="212">
        <v>46169.40625</v>
      </c>
      <c r="D1168" s="212">
        <v>33707.78125</v>
      </c>
      <c r="E1168" s="212"/>
      <c r="F1168" s="212"/>
      <c r="G1168" s="212"/>
    </row>
    <row r="1169" spans="1:7" ht="14" x14ac:dyDescent="0.15">
      <c r="A1169" s="228">
        <v>58</v>
      </c>
      <c r="B1169" s="208"/>
      <c r="C1169" s="212">
        <v>49506.875</v>
      </c>
      <c r="D1169" s="212">
        <v>36157</v>
      </c>
      <c r="E1169" s="212"/>
      <c r="F1169" s="212"/>
      <c r="G1169" s="212"/>
    </row>
    <row r="1170" spans="1:7" ht="14" x14ac:dyDescent="0.15">
      <c r="A1170" s="228">
        <v>59</v>
      </c>
      <c r="B1170" s="208"/>
      <c r="C1170" s="212">
        <v>52935.78125</v>
      </c>
      <c r="D1170" s="212">
        <v>38638.875</v>
      </c>
      <c r="E1170" s="212"/>
      <c r="F1170" s="212"/>
      <c r="G1170" s="212"/>
    </row>
    <row r="1171" spans="1:7" ht="14" x14ac:dyDescent="0.15">
      <c r="A1171" s="228">
        <v>60</v>
      </c>
      <c r="B1171" s="208"/>
      <c r="C1171" s="212">
        <v>56717.375</v>
      </c>
      <c r="D1171" s="212">
        <v>41401.59375</v>
      </c>
      <c r="E1171" s="212"/>
      <c r="F1171" s="212"/>
      <c r="G1171" s="212"/>
    </row>
    <row r="1172" spans="1:7" ht="14" x14ac:dyDescent="0.15">
      <c r="A1172" s="228">
        <v>61</v>
      </c>
      <c r="B1172" s="208"/>
      <c r="C1172" s="212">
        <v>60583.875</v>
      </c>
      <c r="D1172" s="212">
        <v>44216.5625</v>
      </c>
      <c r="E1172" s="212"/>
      <c r="F1172" s="212"/>
      <c r="G1172" s="212"/>
    </row>
    <row r="1173" spans="1:7" ht="14" x14ac:dyDescent="0.15">
      <c r="A1173" s="228">
        <v>62</v>
      </c>
      <c r="B1173" s="208"/>
      <c r="C1173" s="212">
        <v>64535.28125</v>
      </c>
      <c r="D1173" s="212">
        <v>47116.4375</v>
      </c>
      <c r="E1173" s="212"/>
      <c r="F1173" s="212"/>
      <c r="G1173" s="212"/>
    </row>
    <row r="1174" spans="1:7" ht="14" x14ac:dyDescent="0.15">
      <c r="A1174" s="228">
        <v>63</v>
      </c>
      <c r="B1174" s="208"/>
      <c r="C1174" s="212">
        <v>70282.78125</v>
      </c>
      <c r="D1174" s="212">
        <v>51316.03125</v>
      </c>
      <c r="E1174" s="212"/>
      <c r="F1174" s="212"/>
      <c r="G1174" s="212"/>
    </row>
    <row r="1175" spans="1:7" ht="14" x14ac:dyDescent="0.15">
      <c r="A1175" s="228">
        <v>64</v>
      </c>
      <c r="B1175" s="208"/>
      <c r="C1175" s="212">
        <v>76892.40625</v>
      </c>
      <c r="D1175" s="212">
        <v>56129.5625</v>
      </c>
      <c r="E1175" s="212"/>
      <c r="F1175" s="212"/>
      <c r="G1175" s="212"/>
    </row>
    <row r="1176" spans="1:7" ht="14" x14ac:dyDescent="0.15">
      <c r="A1176" s="228">
        <v>65</v>
      </c>
      <c r="B1176" s="208"/>
      <c r="C1176" s="212">
        <v>82254.5625</v>
      </c>
      <c r="D1176" s="212">
        <v>60041.78125</v>
      </c>
      <c r="E1176" s="212"/>
      <c r="F1176" s="212"/>
      <c r="G1176" s="212"/>
    </row>
    <row r="1177" spans="1:7" ht="14" x14ac:dyDescent="0.15">
      <c r="A1177" s="228">
        <v>66</v>
      </c>
      <c r="B1177" s="208"/>
      <c r="C1177" s="212">
        <v>87642.84375</v>
      </c>
      <c r="D1177" s="212">
        <v>63986.65625</v>
      </c>
      <c r="E1177" s="212"/>
      <c r="F1177" s="212"/>
      <c r="G1177" s="212"/>
    </row>
    <row r="1178" spans="1:7" ht="14" x14ac:dyDescent="0.15">
      <c r="A1178" s="228">
        <v>67</v>
      </c>
      <c r="B1178" s="208"/>
      <c r="C1178" s="212">
        <v>93135.625</v>
      </c>
      <c r="D1178" s="212">
        <v>67996.84375</v>
      </c>
      <c r="E1178" s="212"/>
      <c r="F1178" s="212"/>
      <c r="G1178" s="212"/>
    </row>
    <row r="1179" spans="1:7" ht="14" x14ac:dyDescent="0.15">
      <c r="A1179" s="228">
        <v>68</v>
      </c>
      <c r="B1179" s="208"/>
      <c r="C1179" s="212">
        <v>100555.125</v>
      </c>
      <c r="D1179" s="212">
        <v>73417.78125</v>
      </c>
      <c r="E1179" s="212"/>
      <c r="F1179" s="212"/>
      <c r="G1179" s="212"/>
    </row>
    <row r="1180" spans="1:7" ht="14" x14ac:dyDescent="0.15">
      <c r="A1180" s="228">
        <v>69</v>
      </c>
      <c r="B1180" s="208"/>
      <c r="C1180" s="212">
        <v>108124.84375</v>
      </c>
      <c r="D1180" s="212">
        <v>78923.625</v>
      </c>
      <c r="E1180" s="212"/>
      <c r="F1180" s="212"/>
      <c r="G1180" s="212"/>
    </row>
    <row r="1181" spans="1:7" ht="14" x14ac:dyDescent="0.15">
      <c r="A1181" s="228">
        <v>70</v>
      </c>
      <c r="B1181" s="208"/>
      <c r="C1181" s="212">
        <v>115733.75</v>
      </c>
      <c r="D1181" s="212">
        <v>84475.1875</v>
      </c>
      <c r="E1181" s="212"/>
      <c r="F1181" s="212"/>
      <c r="G1181" s="212"/>
    </row>
    <row r="1182" spans="1:7" ht="14" x14ac:dyDescent="0.15">
      <c r="A1182" s="228">
        <v>71</v>
      </c>
      <c r="B1182" s="208"/>
      <c r="C1182" s="212">
        <v>123407.96875</v>
      </c>
      <c r="D1182" s="212">
        <v>90085.53125</v>
      </c>
      <c r="E1182" s="212"/>
      <c r="F1182" s="212"/>
      <c r="G1182" s="212"/>
    </row>
    <row r="1183" spans="1:7" ht="14" x14ac:dyDescent="0.15">
      <c r="A1183" s="228">
        <v>72</v>
      </c>
      <c r="B1183" s="208"/>
      <c r="C1183" s="212">
        <v>131147.5</v>
      </c>
      <c r="D1183" s="212">
        <v>95741.59375</v>
      </c>
      <c r="E1183" s="212"/>
      <c r="F1183" s="212"/>
      <c r="G1183" s="212"/>
    </row>
    <row r="1184" spans="1:7" ht="14" x14ac:dyDescent="0.15">
      <c r="A1184" s="228">
        <v>73</v>
      </c>
      <c r="B1184" s="208"/>
      <c r="C1184" s="212">
        <v>140310.84375</v>
      </c>
      <c r="D1184" s="212">
        <v>102442.65625</v>
      </c>
      <c r="E1184" s="212"/>
      <c r="F1184" s="212"/>
      <c r="G1184" s="212"/>
    </row>
    <row r="1185" spans="1:7" ht="14" x14ac:dyDescent="0.15">
      <c r="A1185" s="228">
        <v>74</v>
      </c>
      <c r="B1185" s="208"/>
      <c r="C1185" s="212">
        <v>149546.03125</v>
      </c>
      <c r="D1185" s="212">
        <v>109163.3125</v>
      </c>
      <c r="E1185" s="212"/>
      <c r="F1185" s="212"/>
      <c r="G1185" s="212"/>
    </row>
    <row r="1186" spans="1:7" ht="14" x14ac:dyDescent="0.15">
      <c r="A1186" s="228">
        <v>75</v>
      </c>
      <c r="B1186" s="208"/>
      <c r="C1186" s="212">
        <v>158866.125</v>
      </c>
      <c r="D1186" s="212">
        <v>115968.875</v>
      </c>
      <c r="E1186" s="212"/>
      <c r="F1186" s="212"/>
      <c r="G1186" s="212"/>
    </row>
    <row r="1187" spans="1:7" ht="14" x14ac:dyDescent="0.15">
      <c r="A1187" s="228">
        <v>76</v>
      </c>
      <c r="B1187" s="208"/>
      <c r="C1187" s="212">
        <v>168258.0625</v>
      </c>
      <c r="D1187" s="212">
        <v>122833.21875</v>
      </c>
      <c r="E1187" s="212"/>
      <c r="F1187" s="212"/>
      <c r="G1187" s="212"/>
    </row>
    <row r="1188" spans="1:7" ht="14" x14ac:dyDescent="0.15">
      <c r="A1188" s="228">
        <v>77</v>
      </c>
      <c r="B1188" s="208"/>
      <c r="C1188" s="212">
        <v>177715.3125</v>
      </c>
      <c r="D1188" s="212">
        <v>129749.8125</v>
      </c>
      <c r="E1188" s="212"/>
      <c r="F1188" s="212"/>
      <c r="G1188" s="212"/>
    </row>
    <row r="1189" spans="1:7" ht="14" x14ac:dyDescent="0.15">
      <c r="A1189" s="228">
        <v>78</v>
      </c>
      <c r="B1189" s="208"/>
      <c r="C1189" s="212">
        <v>187473</v>
      </c>
      <c r="D1189" s="212">
        <v>136862.34375</v>
      </c>
      <c r="E1189" s="212"/>
      <c r="F1189" s="212"/>
      <c r="G1189" s="212"/>
    </row>
    <row r="1190" spans="1:7" ht="14" x14ac:dyDescent="0.15">
      <c r="A1190" s="228">
        <v>79</v>
      </c>
      <c r="B1190" s="208"/>
      <c r="C1190" s="212">
        <v>197315.59375</v>
      </c>
      <c r="D1190" s="212">
        <v>144059.78125</v>
      </c>
      <c r="E1190" s="212"/>
      <c r="F1190" s="212"/>
      <c r="G1190" s="212"/>
    </row>
    <row r="1191" spans="1:7" ht="14" x14ac:dyDescent="0.15">
      <c r="A1191" s="228">
        <v>80</v>
      </c>
      <c r="B1191" s="208"/>
      <c r="C1191" s="212">
        <v>207282.28125</v>
      </c>
      <c r="D1191" s="212">
        <v>151316</v>
      </c>
      <c r="E1191" s="212"/>
      <c r="F1191" s="212"/>
      <c r="G1191" s="212"/>
    </row>
    <row r="1192" spans="1:7" ht="14" x14ac:dyDescent="0.15">
      <c r="A1192" s="228">
        <v>81</v>
      </c>
      <c r="B1192" s="208"/>
      <c r="C1192" s="212">
        <v>217235.90625</v>
      </c>
      <c r="D1192" s="212">
        <v>158585.28125</v>
      </c>
      <c r="E1192" s="212"/>
      <c r="F1192" s="212"/>
      <c r="G1192" s="212"/>
    </row>
    <row r="1193" spans="1:7" ht="14" x14ac:dyDescent="0.15">
      <c r="A1193" s="228">
        <v>82</v>
      </c>
      <c r="B1193" s="208"/>
      <c r="C1193" s="212">
        <v>227346.28125</v>
      </c>
      <c r="D1193" s="212">
        <v>165978.65625</v>
      </c>
      <c r="E1193" s="212"/>
      <c r="F1193" s="212"/>
      <c r="G1193" s="212"/>
    </row>
    <row r="1194" spans="1:7" ht="14" x14ac:dyDescent="0.15">
      <c r="A1194" s="228">
        <v>83</v>
      </c>
      <c r="B1194" s="208"/>
      <c r="C1194" s="212">
        <v>237580.75</v>
      </c>
      <c r="D1194" s="212">
        <v>173430.8125</v>
      </c>
      <c r="E1194" s="212"/>
      <c r="F1194" s="212"/>
      <c r="G1194" s="212"/>
    </row>
    <row r="1195" spans="1:7" ht="14" x14ac:dyDescent="0.15">
      <c r="A1195" s="228">
        <v>84</v>
      </c>
      <c r="B1195" s="208" t="s">
        <v>24</v>
      </c>
      <c r="C1195" s="212">
        <v>247762.96875</v>
      </c>
      <c r="D1195" s="212">
        <v>180869.90625</v>
      </c>
      <c r="E1195" s="212"/>
      <c r="F1195" s="212"/>
      <c r="G1195" s="212"/>
    </row>
    <row r="1196" spans="1:7" ht="14" x14ac:dyDescent="0.15">
      <c r="A1196" s="228">
        <v>1</v>
      </c>
      <c r="B1196" s="208" t="s">
        <v>25</v>
      </c>
      <c r="C1196" s="212">
        <v>5714.84375</v>
      </c>
      <c r="D1196" s="212">
        <v>4264.90625</v>
      </c>
      <c r="E1196" s="212"/>
      <c r="F1196" s="212"/>
      <c r="G1196" s="212"/>
    </row>
    <row r="1197" spans="1:7" ht="14" x14ac:dyDescent="0.15">
      <c r="A1197" s="228">
        <v>2</v>
      </c>
      <c r="B1197" s="208" t="s">
        <v>26</v>
      </c>
      <c r="C1197" s="212">
        <v>8823.71875</v>
      </c>
      <c r="D1197" s="212">
        <v>6531.25</v>
      </c>
      <c r="E1197" s="212"/>
      <c r="F1197" s="212"/>
      <c r="G1197" s="212"/>
    </row>
    <row r="1198" spans="1:7" ht="14" x14ac:dyDescent="0.15">
      <c r="A1198" s="228">
        <v>3</v>
      </c>
      <c r="B1198" s="208" t="s">
        <v>27</v>
      </c>
      <c r="C1198" s="212">
        <v>12762.0625</v>
      </c>
      <c r="D1198" s="212">
        <v>9405</v>
      </c>
      <c r="E1198" s="212"/>
      <c r="F1198" s="212"/>
      <c r="G1198" s="212"/>
    </row>
    <row r="1201" spans="1:25" ht="18" x14ac:dyDescent="0.2">
      <c r="A1201" s="272" t="s">
        <v>37</v>
      </c>
      <c r="B1201" s="272"/>
      <c r="C1201" s="272"/>
      <c r="D1201" s="272"/>
      <c r="E1201" s="272"/>
      <c r="F1201" s="272"/>
      <c r="G1201" s="272"/>
    </row>
    <row r="1202" spans="1:25" ht="18" x14ac:dyDescent="0.2">
      <c r="A1202" s="272" t="s">
        <v>15</v>
      </c>
      <c r="B1202" s="272"/>
      <c r="C1202" s="272"/>
      <c r="D1202" s="272"/>
      <c r="E1202" s="272"/>
      <c r="F1202" s="272"/>
      <c r="G1202" s="272"/>
      <c r="U1202" s="267">
        <v>1000</v>
      </c>
      <c r="V1202" s="267"/>
      <c r="W1202" s="267"/>
      <c r="X1202" s="267"/>
    </row>
    <row r="1203" spans="1:25" x14ac:dyDescent="0.15">
      <c r="A1203" s="271" t="s">
        <v>17</v>
      </c>
      <c r="B1203" s="271"/>
      <c r="C1203" s="271"/>
      <c r="D1203" s="271"/>
      <c r="E1203" s="271"/>
      <c r="F1203" s="271"/>
      <c r="G1203" s="271"/>
      <c r="U1203" s="196">
        <v>2</v>
      </c>
      <c r="V1203" s="196">
        <v>312.5</v>
      </c>
      <c r="W1203" s="198">
        <v>4.4999999999999998E-2</v>
      </c>
    </row>
    <row r="1204" spans="1:25" x14ac:dyDescent="0.15">
      <c r="A1204" s="196" t="s">
        <v>0</v>
      </c>
      <c r="B1204" s="199" t="s">
        <v>0</v>
      </c>
      <c r="C1204" s="207">
        <v>0</v>
      </c>
      <c r="D1204" s="207">
        <v>1000</v>
      </c>
      <c r="E1204" s="211">
        <v>2000</v>
      </c>
      <c r="F1204" s="241"/>
      <c r="G1204" s="241"/>
      <c r="U1204" s="196" t="s">
        <v>20</v>
      </c>
      <c r="V1204" s="196" t="s">
        <v>21</v>
      </c>
      <c r="W1204" s="196" t="s">
        <v>22</v>
      </c>
      <c r="X1204" s="196" t="s">
        <v>23</v>
      </c>
      <c r="Y1204" s="196">
        <v>312.5</v>
      </c>
    </row>
    <row r="1205" spans="1:25" ht="14" x14ac:dyDescent="0.15">
      <c r="A1205" s="196">
        <v>18</v>
      </c>
      <c r="B1205" s="204"/>
      <c r="C1205" s="231">
        <v>268825</v>
      </c>
      <c r="D1205" s="231">
        <v>175487.5</v>
      </c>
      <c r="E1205" s="231">
        <v>126150</v>
      </c>
      <c r="F1205" s="212"/>
      <c r="G1205" s="212"/>
      <c r="I1205" s="209">
        <v>234300</v>
      </c>
      <c r="J1205" s="209">
        <v>153137.5</v>
      </c>
      <c r="K1205" s="209">
        <v>110237.5</v>
      </c>
      <c r="M1205" s="210">
        <v>222585</v>
      </c>
      <c r="N1205" s="210">
        <v>145480.625</v>
      </c>
      <c r="O1205" s="196" t="b">
        <v>1</v>
      </c>
      <c r="P1205" s="196" t="b">
        <v>1</v>
      </c>
      <c r="Q1205" s="196" t="b">
        <v>1</v>
      </c>
      <c r="U1205" s="224">
        <v>63075</v>
      </c>
      <c r="V1205" s="224">
        <v>63387.5</v>
      </c>
      <c r="W1205" s="224">
        <v>2852.4375</v>
      </c>
      <c r="X1205" s="224">
        <v>66239.9375</v>
      </c>
    </row>
    <row r="1206" spans="1:25" ht="14" x14ac:dyDescent="0.15">
      <c r="A1206" s="196">
        <v>19</v>
      </c>
      <c r="B1206" s="204"/>
      <c r="C1206" s="231">
        <v>279312.5</v>
      </c>
      <c r="D1206" s="231">
        <v>182300</v>
      </c>
      <c r="E1206" s="231">
        <v>131050</v>
      </c>
      <c r="F1206" s="212"/>
      <c r="G1206" s="212"/>
      <c r="I1206" s="209">
        <v>243425</v>
      </c>
      <c r="J1206" s="209">
        <v>159062.5</v>
      </c>
      <c r="K1206" s="209">
        <v>114500</v>
      </c>
      <c r="M1206" s="210">
        <v>231253.75</v>
      </c>
      <c r="N1206" s="210">
        <v>151109.375</v>
      </c>
      <c r="O1206" s="196" t="b">
        <v>1</v>
      </c>
      <c r="P1206" s="196" t="b">
        <v>1</v>
      </c>
      <c r="Q1206" s="196" t="b">
        <v>1</v>
      </c>
      <c r="U1206" s="224">
        <v>65525</v>
      </c>
      <c r="V1206" s="224">
        <v>65837.5</v>
      </c>
      <c r="W1206" s="224">
        <v>2962.6875</v>
      </c>
      <c r="X1206" s="224">
        <v>68800.1875</v>
      </c>
    </row>
    <row r="1207" spans="1:25" ht="14" x14ac:dyDescent="0.15">
      <c r="A1207" s="196">
        <v>20</v>
      </c>
      <c r="B1207" s="204"/>
      <c r="C1207" s="231">
        <v>290587.5</v>
      </c>
      <c r="D1207" s="231">
        <v>189662.5</v>
      </c>
      <c r="E1207" s="231">
        <v>136337.5</v>
      </c>
      <c r="F1207" s="212"/>
      <c r="G1207" s="212"/>
      <c r="I1207" s="209">
        <v>253225</v>
      </c>
      <c r="J1207" s="209">
        <v>165462.5</v>
      </c>
      <c r="K1207" s="209">
        <v>119100</v>
      </c>
      <c r="M1207" s="210">
        <v>240563.75</v>
      </c>
      <c r="N1207" s="210">
        <v>157189.375</v>
      </c>
      <c r="O1207" s="196" t="b">
        <v>1</v>
      </c>
      <c r="P1207" s="196" t="b">
        <v>1</v>
      </c>
      <c r="Q1207" s="196" t="b">
        <v>1</v>
      </c>
      <c r="U1207" s="224">
        <v>68168.75</v>
      </c>
      <c r="V1207" s="224">
        <v>68481.25</v>
      </c>
      <c r="W1207" s="224">
        <v>3081.65625</v>
      </c>
      <c r="X1207" s="224">
        <v>71562.90625</v>
      </c>
    </row>
    <row r="1208" spans="1:25" ht="14" x14ac:dyDescent="0.15">
      <c r="A1208" s="196">
        <v>21</v>
      </c>
      <c r="B1208" s="204"/>
      <c r="C1208" s="231">
        <v>301537.5</v>
      </c>
      <c r="D1208" s="231">
        <v>196775</v>
      </c>
      <c r="E1208" s="231">
        <v>141462.5</v>
      </c>
      <c r="F1208" s="212"/>
      <c r="G1208" s="212"/>
      <c r="I1208" s="209">
        <v>262750</v>
      </c>
      <c r="J1208" s="209">
        <v>171650</v>
      </c>
      <c r="K1208" s="209">
        <v>123550</v>
      </c>
      <c r="M1208" s="210">
        <v>249612.5</v>
      </c>
      <c r="N1208" s="210">
        <v>163067.5</v>
      </c>
      <c r="O1208" s="196" t="b">
        <v>1</v>
      </c>
      <c r="P1208" s="196" t="b">
        <v>1</v>
      </c>
      <c r="Q1208" s="196" t="b">
        <v>1</v>
      </c>
      <c r="U1208" s="224">
        <v>70731.25</v>
      </c>
      <c r="V1208" s="224">
        <v>71043.75</v>
      </c>
      <c r="W1208" s="224">
        <v>3196.96875</v>
      </c>
      <c r="X1208" s="224">
        <v>74240.71875</v>
      </c>
    </row>
    <row r="1209" spans="1:25" ht="14" x14ac:dyDescent="0.15">
      <c r="A1209" s="196">
        <v>22</v>
      </c>
      <c r="B1209" s="204"/>
      <c r="C1209" s="231">
        <v>312062.5</v>
      </c>
      <c r="D1209" s="231">
        <v>203675</v>
      </c>
      <c r="E1209" s="231">
        <v>146362.5</v>
      </c>
      <c r="F1209" s="212"/>
      <c r="G1209" s="212"/>
      <c r="I1209" s="209">
        <v>271900</v>
      </c>
      <c r="J1209" s="209">
        <v>177650</v>
      </c>
      <c r="K1209" s="209">
        <v>127812.5</v>
      </c>
      <c r="M1209" s="210">
        <v>258305</v>
      </c>
      <c r="N1209" s="210">
        <v>168767.5</v>
      </c>
      <c r="O1209" s="196" t="b">
        <v>1</v>
      </c>
      <c r="P1209" s="196" t="b">
        <v>1</v>
      </c>
      <c r="Q1209" s="196" t="b">
        <v>1</v>
      </c>
      <c r="U1209" s="224">
        <v>73181.25</v>
      </c>
      <c r="V1209" s="224">
        <v>73493.75</v>
      </c>
      <c r="W1209" s="224">
        <v>3307.21875</v>
      </c>
      <c r="X1209" s="224">
        <v>76800.96875</v>
      </c>
    </row>
    <row r="1210" spans="1:25" ht="14" x14ac:dyDescent="0.15">
      <c r="A1210" s="196">
        <v>23</v>
      </c>
      <c r="B1210" s="204"/>
      <c r="C1210" s="231">
        <v>323137.5</v>
      </c>
      <c r="D1210" s="231">
        <v>210862.5</v>
      </c>
      <c r="E1210" s="231">
        <v>151575</v>
      </c>
      <c r="F1210" s="212"/>
      <c r="G1210" s="212"/>
      <c r="I1210" s="209">
        <v>281537.5</v>
      </c>
      <c r="J1210" s="209">
        <v>183900</v>
      </c>
      <c r="K1210" s="209">
        <v>132350</v>
      </c>
      <c r="M1210" s="210">
        <v>267460.625</v>
      </c>
      <c r="N1210" s="210">
        <v>174705</v>
      </c>
      <c r="O1210" s="196" t="b">
        <v>1</v>
      </c>
      <c r="P1210" s="196" t="b">
        <v>1</v>
      </c>
      <c r="Q1210" s="196" t="b">
        <v>1</v>
      </c>
      <c r="U1210" s="224">
        <v>75787.5</v>
      </c>
      <c r="V1210" s="224">
        <v>76100</v>
      </c>
      <c r="W1210" s="224">
        <v>3424.5</v>
      </c>
      <c r="X1210" s="224">
        <v>79524.5</v>
      </c>
    </row>
    <row r="1211" spans="1:25" ht="14" x14ac:dyDescent="0.15">
      <c r="A1211" s="196">
        <v>24</v>
      </c>
      <c r="B1211" s="204"/>
      <c r="C1211" s="231">
        <v>334112.5</v>
      </c>
      <c r="D1211" s="231">
        <v>217987.5</v>
      </c>
      <c r="E1211" s="231">
        <v>156662.5</v>
      </c>
      <c r="F1211" s="212"/>
      <c r="G1211" s="212"/>
      <c r="I1211" s="209">
        <v>291075</v>
      </c>
      <c r="J1211" s="209">
        <v>190100</v>
      </c>
      <c r="K1211" s="209">
        <v>136775</v>
      </c>
      <c r="M1211" s="210">
        <v>276521.25</v>
      </c>
      <c r="N1211" s="210">
        <v>180595</v>
      </c>
      <c r="O1211" s="196" t="b">
        <v>1</v>
      </c>
      <c r="P1211" s="196" t="b">
        <v>1</v>
      </c>
      <c r="Q1211" s="196" t="b">
        <v>1</v>
      </c>
      <c r="U1211" s="224">
        <v>78331.25</v>
      </c>
      <c r="V1211" s="224">
        <v>78643.75</v>
      </c>
      <c r="W1211" s="224">
        <v>3538.96875</v>
      </c>
      <c r="X1211" s="224">
        <v>82182.71875</v>
      </c>
    </row>
    <row r="1212" spans="1:25" ht="14" x14ac:dyDescent="0.15">
      <c r="A1212" s="196">
        <v>25</v>
      </c>
      <c r="B1212" s="204"/>
      <c r="C1212" s="231">
        <v>344562.5</v>
      </c>
      <c r="D1212" s="231">
        <v>224837.5</v>
      </c>
      <c r="E1212" s="231">
        <v>161587.5</v>
      </c>
      <c r="F1212" s="212"/>
      <c r="G1212" s="212"/>
      <c r="I1212" s="209">
        <v>300162.5</v>
      </c>
      <c r="J1212" s="209">
        <v>196050</v>
      </c>
      <c r="K1212" s="209">
        <v>141050</v>
      </c>
      <c r="M1212" s="210">
        <v>285154.375</v>
      </c>
      <c r="N1212" s="210">
        <v>186247.5</v>
      </c>
      <c r="O1212" s="196" t="b">
        <v>1</v>
      </c>
      <c r="P1212" s="196" t="b">
        <v>1</v>
      </c>
      <c r="Q1212" s="196" t="b">
        <v>1</v>
      </c>
      <c r="U1212" s="224">
        <v>80793.75</v>
      </c>
      <c r="V1212" s="224">
        <v>81106.25</v>
      </c>
      <c r="W1212" s="224">
        <v>3649.78125</v>
      </c>
      <c r="X1212" s="224">
        <v>84756.03125</v>
      </c>
    </row>
    <row r="1213" spans="1:25" ht="14" x14ac:dyDescent="0.15">
      <c r="A1213" s="196">
        <v>26</v>
      </c>
      <c r="B1213" s="204"/>
      <c r="C1213" s="231">
        <v>355600</v>
      </c>
      <c r="D1213" s="231">
        <v>232025</v>
      </c>
      <c r="E1213" s="231">
        <v>166725</v>
      </c>
      <c r="F1213" s="212"/>
      <c r="G1213" s="212"/>
      <c r="I1213" s="209">
        <v>309762.5</v>
      </c>
      <c r="J1213" s="209">
        <v>202300</v>
      </c>
      <c r="K1213" s="209">
        <v>145525</v>
      </c>
      <c r="M1213" s="210">
        <v>294274.375</v>
      </c>
      <c r="N1213" s="210">
        <v>192185</v>
      </c>
      <c r="O1213" s="196" t="b">
        <v>1</v>
      </c>
      <c r="P1213" s="196" t="b">
        <v>1</v>
      </c>
      <c r="Q1213" s="196" t="b">
        <v>1</v>
      </c>
      <c r="U1213" s="224">
        <v>83362.5</v>
      </c>
      <c r="V1213" s="224">
        <v>83675</v>
      </c>
      <c r="W1213" s="224">
        <v>3765.375</v>
      </c>
      <c r="X1213" s="224">
        <v>87440.375</v>
      </c>
    </row>
    <row r="1214" spans="1:25" ht="14" x14ac:dyDescent="0.15">
      <c r="A1214" s="196">
        <v>27</v>
      </c>
      <c r="B1214" s="204"/>
      <c r="C1214" s="231">
        <v>366612.5</v>
      </c>
      <c r="D1214" s="231">
        <v>239212.5</v>
      </c>
      <c r="E1214" s="231">
        <v>171887.5</v>
      </c>
      <c r="F1214" s="212"/>
      <c r="G1214" s="212"/>
      <c r="I1214" s="209">
        <v>319337.5</v>
      </c>
      <c r="J1214" s="209">
        <v>208550</v>
      </c>
      <c r="K1214" s="209">
        <v>150012.5</v>
      </c>
      <c r="M1214" s="210">
        <v>303370.625</v>
      </c>
      <c r="N1214" s="210">
        <v>198122.5</v>
      </c>
      <c r="O1214" s="196" t="b">
        <v>1</v>
      </c>
      <c r="P1214" s="196" t="b">
        <v>1</v>
      </c>
      <c r="Q1214" s="196" t="b">
        <v>1</v>
      </c>
      <c r="U1214" s="224">
        <v>85943.75</v>
      </c>
      <c r="V1214" s="224">
        <v>86256.25</v>
      </c>
      <c r="W1214" s="224">
        <v>3881.53125</v>
      </c>
      <c r="X1214" s="224">
        <v>90137.78125</v>
      </c>
    </row>
    <row r="1215" spans="1:25" ht="14" x14ac:dyDescent="0.15">
      <c r="A1215" s="196">
        <v>28</v>
      </c>
      <c r="B1215" s="204"/>
      <c r="C1215" s="231">
        <v>377837.5</v>
      </c>
      <c r="D1215" s="231">
        <v>246512.5</v>
      </c>
      <c r="E1215" s="231">
        <v>177125</v>
      </c>
      <c r="F1215" s="212"/>
      <c r="G1215" s="212"/>
      <c r="I1215" s="209">
        <v>329100</v>
      </c>
      <c r="J1215" s="209">
        <v>214900</v>
      </c>
      <c r="K1215" s="209">
        <v>154562.5</v>
      </c>
      <c r="M1215" s="210">
        <v>312645</v>
      </c>
      <c r="N1215" s="210">
        <v>204155</v>
      </c>
      <c r="O1215" s="196" t="b">
        <v>1</v>
      </c>
      <c r="P1215" s="196" t="b">
        <v>1</v>
      </c>
      <c r="Q1215" s="196" t="b">
        <v>1</v>
      </c>
      <c r="U1215" s="224">
        <v>88562.5</v>
      </c>
      <c r="V1215" s="224">
        <v>88875</v>
      </c>
      <c r="W1215" s="224">
        <v>3999.375</v>
      </c>
      <c r="X1215" s="224">
        <v>92874.375</v>
      </c>
      <c r="Y1215" s="202"/>
    </row>
    <row r="1216" spans="1:25" ht="14" x14ac:dyDescent="0.15">
      <c r="A1216" s="196">
        <v>29</v>
      </c>
      <c r="B1216" s="204"/>
      <c r="C1216" s="231">
        <v>392225</v>
      </c>
      <c r="D1216" s="231">
        <v>255887.5</v>
      </c>
      <c r="E1216" s="231">
        <v>183862.5</v>
      </c>
      <c r="F1216" s="212"/>
      <c r="G1216" s="212"/>
      <c r="I1216" s="209">
        <v>341612.5</v>
      </c>
      <c r="J1216" s="209">
        <v>223050</v>
      </c>
      <c r="K1216" s="209">
        <v>160425</v>
      </c>
      <c r="M1216" s="210">
        <v>324531.875</v>
      </c>
      <c r="N1216" s="210">
        <v>211897.5</v>
      </c>
      <c r="O1216" s="196" t="b">
        <v>1</v>
      </c>
      <c r="P1216" s="196" t="b">
        <v>1</v>
      </c>
      <c r="Q1216" s="196" t="b">
        <v>1</v>
      </c>
      <c r="U1216" s="224">
        <v>91931.25</v>
      </c>
      <c r="V1216" s="224">
        <v>92243.75</v>
      </c>
      <c r="W1216" s="224">
        <v>4150.96875</v>
      </c>
      <c r="X1216" s="224">
        <v>96394.71875</v>
      </c>
    </row>
    <row r="1217" spans="1:24" ht="14" x14ac:dyDescent="0.15">
      <c r="A1217" s="196">
        <v>30</v>
      </c>
      <c r="B1217" s="204"/>
      <c r="C1217" s="231">
        <v>407075</v>
      </c>
      <c r="D1217" s="231">
        <v>265562.5</v>
      </c>
      <c r="E1217" s="231">
        <v>190837.5</v>
      </c>
      <c r="F1217" s="212"/>
      <c r="G1217" s="212"/>
      <c r="I1217" s="209">
        <v>354525</v>
      </c>
      <c r="J1217" s="209">
        <v>231462.5</v>
      </c>
      <c r="K1217" s="209">
        <v>166487.5</v>
      </c>
      <c r="M1217" s="210">
        <v>336798.75</v>
      </c>
      <c r="N1217" s="210">
        <v>219889.375</v>
      </c>
      <c r="O1217" s="196" t="b">
        <v>1</v>
      </c>
      <c r="P1217" s="196" t="b">
        <v>1</v>
      </c>
      <c r="Q1217" s="196" t="b">
        <v>1</v>
      </c>
      <c r="U1217" s="224">
        <v>95418.75</v>
      </c>
      <c r="V1217" s="224">
        <v>95731.25</v>
      </c>
      <c r="W1217" s="224">
        <v>4307.90625</v>
      </c>
      <c r="X1217" s="224">
        <v>100039.15625</v>
      </c>
    </row>
    <row r="1218" spans="1:24" ht="14" x14ac:dyDescent="0.15">
      <c r="A1218" s="196">
        <v>31</v>
      </c>
      <c r="B1218" s="204"/>
      <c r="C1218" s="231">
        <v>421875</v>
      </c>
      <c r="D1218" s="231">
        <v>275212.5</v>
      </c>
      <c r="E1218" s="231">
        <v>197750</v>
      </c>
      <c r="F1218" s="212"/>
      <c r="G1218" s="212"/>
      <c r="I1218" s="209">
        <v>367387.5</v>
      </c>
      <c r="J1218" s="209">
        <v>239862.5</v>
      </c>
      <c r="K1218" s="209">
        <v>172500</v>
      </c>
      <c r="M1218" s="210">
        <v>349018.125</v>
      </c>
      <c r="N1218" s="210">
        <v>227869.375</v>
      </c>
      <c r="O1218" s="196" t="b">
        <v>1</v>
      </c>
      <c r="P1218" s="196" t="b">
        <v>1</v>
      </c>
      <c r="Q1218" s="196" t="b">
        <v>1</v>
      </c>
      <c r="U1218" s="224">
        <v>98875</v>
      </c>
      <c r="V1218" s="224">
        <v>99187.5</v>
      </c>
      <c r="W1218" s="224">
        <v>4463.4375</v>
      </c>
      <c r="X1218" s="224">
        <v>103650.9375</v>
      </c>
    </row>
    <row r="1219" spans="1:24" ht="14" x14ac:dyDescent="0.15">
      <c r="A1219" s="196">
        <v>32</v>
      </c>
      <c r="B1219" s="204"/>
      <c r="C1219" s="231">
        <v>437025</v>
      </c>
      <c r="D1219" s="231">
        <v>285075</v>
      </c>
      <c r="E1219" s="231">
        <v>204825</v>
      </c>
      <c r="F1219" s="212"/>
      <c r="G1219" s="212"/>
      <c r="I1219" s="209">
        <v>380562.5</v>
      </c>
      <c r="J1219" s="209">
        <v>248437.5</v>
      </c>
      <c r="K1219" s="209">
        <v>178650</v>
      </c>
      <c r="M1219" s="210">
        <v>361534.375</v>
      </c>
      <c r="N1219" s="210">
        <v>236015.625</v>
      </c>
      <c r="O1219" s="196" t="b">
        <v>1</v>
      </c>
      <c r="P1219" s="196" t="b">
        <v>1</v>
      </c>
      <c r="Q1219" s="196" t="b">
        <v>1</v>
      </c>
      <c r="U1219" s="224">
        <v>102412.5</v>
      </c>
      <c r="V1219" s="224">
        <v>102725</v>
      </c>
      <c r="W1219" s="224">
        <v>4622.625</v>
      </c>
      <c r="X1219" s="224">
        <v>107347.625</v>
      </c>
    </row>
    <row r="1220" spans="1:24" ht="14" x14ac:dyDescent="0.15">
      <c r="A1220" s="196">
        <v>33</v>
      </c>
      <c r="B1220" s="204"/>
      <c r="C1220" s="231">
        <v>446050</v>
      </c>
      <c r="D1220" s="231">
        <v>290975</v>
      </c>
      <c r="E1220" s="231">
        <v>209075</v>
      </c>
      <c r="F1220" s="212"/>
      <c r="G1220" s="212"/>
      <c r="I1220" s="209">
        <v>388412.5</v>
      </c>
      <c r="J1220" s="209">
        <v>253562.5</v>
      </c>
      <c r="K1220" s="209">
        <v>182350</v>
      </c>
      <c r="M1220" s="210">
        <v>368991.875</v>
      </c>
      <c r="N1220" s="210">
        <v>240884.375</v>
      </c>
      <c r="O1220" s="196" t="b">
        <v>1</v>
      </c>
      <c r="P1220" s="196" t="b">
        <v>1</v>
      </c>
      <c r="Q1220" s="196" t="b">
        <v>1</v>
      </c>
      <c r="U1220" s="224">
        <v>104537.5</v>
      </c>
      <c r="V1220" s="224">
        <v>104850</v>
      </c>
      <c r="W1220" s="224">
        <v>4718.25</v>
      </c>
      <c r="X1220" s="224">
        <v>109568.25</v>
      </c>
    </row>
    <row r="1221" spans="1:24" ht="14" x14ac:dyDescent="0.15">
      <c r="A1221" s="196">
        <v>34</v>
      </c>
      <c r="B1221" s="204"/>
      <c r="C1221" s="231">
        <v>455575</v>
      </c>
      <c r="D1221" s="231">
        <v>297212.5</v>
      </c>
      <c r="E1221" s="231">
        <v>213562.5</v>
      </c>
      <c r="F1221" s="212"/>
      <c r="G1221" s="212"/>
      <c r="I1221" s="209">
        <v>396700</v>
      </c>
      <c r="J1221" s="209">
        <v>258987.5</v>
      </c>
      <c r="K1221" s="209">
        <v>186250</v>
      </c>
      <c r="M1221" s="210">
        <v>376865</v>
      </c>
      <c r="N1221" s="210">
        <v>246038.125</v>
      </c>
      <c r="O1221" s="196" t="b">
        <v>1</v>
      </c>
      <c r="P1221" s="196" t="b">
        <v>1</v>
      </c>
      <c r="Q1221" s="196" t="b">
        <v>1</v>
      </c>
      <c r="U1221" s="224">
        <v>106781.25</v>
      </c>
      <c r="V1221" s="224">
        <v>107093.75</v>
      </c>
      <c r="W1221" s="224">
        <v>4819.21875</v>
      </c>
      <c r="X1221" s="224">
        <v>111912.96875</v>
      </c>
    </row>
    <row r="1222" spans="1:24" ht="14" x14ac:dyDescent="0.15">
      <c r="A1222" s="196">
        <v>35</v>
      </c>
      <c r="B1222" s="204"/>
      <c r="C1222" s="231">
        <v>465050</v>
      </c>
      <c r="D1222" s="231">
        <v>303375</v>
      </c>
      <c r="E1222" s="231">
        <v>217950</v>
      </c>
      <c r="F1222" s="212"/>
      <c r="G1222" s="212"/>
      <c r="I1222" s="209">
        <v>404937.5</v>
      </c>
      <c r="J1222" s="209">
        <v>264350</v>
      </c>
      <c r="K1222" s="209">
        <v>190062.5</v>
      </c>
      <c r="M1222" s="210">
        <v>384690.625</v>
      </c>
      <c r="N1222" s="210">
        <v>251132.5</v>
      </c>
      <c r="O1222" s="196" t="b">
        <v>1</v>
      </c>
      <c r="P1222" s="196" t="b">
        <v>1</v>
      </c>
      <c r="Q1222" s="196" t="b">
        <v>1</v>
      </c>
      <c r="U1222" s="224">
        <v>108975</v>
      </c>
      <c r="V1222" s="224">
        <v>109287.5</v>
      </c>
      <c r="W1222" s="224">
        <v>4917.9375</v>
      </c>
      <c r="X1222" s="224">
        <v>114205.4375</v>
      </c>
    </row>
    <row r="1223" spans="1:24" ht="14" x14ac:dyDescent="0.15">
      <c r="A1223" s="196">
        <v>36</v>
      </c>
      <c r="B1223" s="204"/>
      <c r="C1223" s="231">
        <v>474512.5</v>
      </c>
      <c r="D1223" s="231">
        <v>309525</v>
      </c>
      <c r="E1223" s="231">
        <v>222350</v>
      </c>
      <c r="F1223" s="212"/>
      <c r="G1223" s="212"/>
      <c r="I1223" s="209">
        <v>413162.5</v>
      </c>
      <c r="J1223" s="209">
        <v>269700</v>
      </c>
      <c r="K1223" s="209">
        <v>193887.5</v>
      </c>
      <c r="M1223" s="210">
        <v>392504.375</v>
      </c>
      <c r="N1223" s="210">
        <v>256215</v>
      </c>
      <c r="O1223" s="196" t="b">
        <v>1</v>
      </c>
      <c r="P1223" s="196" t="b">
        <v>1</v>
      </c>
      <c r="Q1223" s="196" t="b">
        <v>1</v>
      </c>
      <c r="U1223" s="224">
        <v>111175</v>
      </c>
      <c r="V1223" s="224">
        <v>111487.5</v>
      </c>
      <c r="W1223" s="224">
        <v>5016.9375</v>
      </c>
      <c r="X1223" s="224">
        <v>116504.4375</v>
      </c>
    </row>
    <row r="1224" spans="1:24" ht="14" x14ac:dyDescent="0.15">
      <c r="A1224" s="196">
        <v>37</v>
      </c>
      <c r="B1224" s="204"/>
      <c r="C1224" s="231">
        <v>483962.5</v>
      </c>
      <c r="D1224" s="231">
        <v>315687.5</v>
      </c>
      <c r="E1224" s="231">
        <v>226800</v>
      </c>
      <c r="F1224" s="212"/>
      <c r="G1224" s="212"/>
      <c r="I1224" s="209">
        <v>421375</v>
      </c>
      <c r="J1224" s="209">
        <v>275050</v>
      </c>
      <c r="K1224" s="209">
        <v>197762.5</v>
      </c>
      <c r="M1224" s="210">
        <v>400306.25</v>
      </c>
      <c r="N1224" s="210">
        <v>261297.5</v>
      </c>
      <c r="O1224" s="196" t="b">
        <v>1</v>
      </c>
      <c r="P1224" s="196" t="b">
        <v>1</v>
      </c>
      <c r="Q1224" s="196" t="b">
        <v>1</v>
      </c>
      <c r="U1224" s="224">
        <v>113400</v>
      </c>
      <c r="V1224" s="224">
        <v>113712.5</v>
      </c>
      <c r="W1224" s="224">
        <v>5117.0625</v>
      </c>
      <c r="X1224" s="224">
        <v>118829.5625</v>
      </c>
    </row>
    <row r="1225" spans="1:24" ht="14" x14ac:dyDescent="0.15">
      <c r="A1225" s="196">
        <v>38</v>
      </c>
      <c r="B1225" s="204"/>
      <c r="C1225" s="231">
        <v>492212.5</v>
      </c>
      <c r="D1225" s="231">
        <v>321050</v>
      </c>
      <c r="E1225" s="231">
        <v>230675</v>
      </c>
      <c r="F1225" s="212"/>
      <c r="G1225" s="212"/>
      <c r="I1225" s="209">
        <v>428550</v>
      </c>
      <c r="J1225" s="209">
        <v>279712.5</v>
      </c>
      <c r="K1225" s="209">
        <v>201125</v>
      </c>
      <c r="M1225" s="210">
        <v>407122.5</v>
      </c>
      <c r="N1225" s="210">
        <v>265726.875</v>
      </c>
      <c r="O1225" s="196" t="b">
        <v>1</v>
      </c>
      <c r="P1225" s="196" t="b">
        <v>1</v>
      </c>
      <c r="Q1225" s="196" t="b">
        <v>1</v>
      </c>
      <c r="U1225" s="224">
        <v>115337.5</v>
      </c>
      <c r="V1225" s="224">
        <v>115650</v>
      </c>
      <c r="W1225" s="224">
        <v>5204.25</v>
      </c>
      <c r="X1225" s="224">
        <v>120854.25</v>
      </c>
    </row>
    <row r="1226" spans="1:24" ht="14" x14ac:dyDescent="0.15">
      <c r="A1226" s="196">
        <v>39</v>
      </c>
      <c r="B1226" s="204"/>
      <c r="C1226" s="231">
        <v>499937.5</v>
      </c>
      <c r="D1226" s="231">
        <v>326125</v>
      </c>
      <c r="E1226" s="231">
        <v>234275</v>
      </c>
      <c r="F1226" s="212"/>
      <c r="G1226" s="212"/>
      <c r="I1226" s="209">
        <v>435275</v>
      </c>
      <c r="J1226" s="209">
        <v>284125</v>
      </c>
      <c r="K1226" s="209">
        <v>204262.5</v>
      </c>
      <c r="M1226" s="210">
        <v>413511.25</v>
      </c>
      <c r="N1226" s="210">
        <v>269918.75</v>
      </c>
      <c r="O1226" s="196" t="b">
        <v>1</v>
      </c>
      <c r="P1226" s="196" t="b">
        <v>1</v>
      </c>
      <c r="Q1226" s="196" t="b">
        <v>1</v>
      </c>
      <c r="U1226" s="224">
        <v>117137.5</v>
      </c>
      <c r="V1226" s="224">
        <v>117450</v>
      </c>
      <c r="W1226" s="224">
        <v>5285.25</v>
      </c>
      <c r="X1226" s="224">
        <v>122735.25</v>
      </c>
    </row>
    <row r="1227" spans="1:24" ht="14" x14ac:dyDescent="0.15">
      <c r="A1227" s="196">
        <v>40</v>
      </c>
      <c r="B1227" s="204"/>
      <c r="C1227" s="231">
        <v>508125</v>
      </c>
      <c r="D1227" s="231">
        <v>331450</v>
      </c>
      <c r="E1227" s="231">
        <v>238125</v>
      </c>
      <c r="F1227" s="212"/>
      <c r="G1227" s="212"/>
      <c r="I1227" s="209">
        <v>442387.5</v>
      </c>
      <c r="J1227" s="209">
        <v>288762.5</v>
      </c>
      <c r="K1227" s="209">
        <v>207612.5</v>
      </c>
      <c r="M1227" s="210">
        <v>420268.125</v>
      </c>
      <c r="N1227" s="210">
        <v>274324.375</v>
      </c>
      <c r="O1227" s="196" t="b">
        <v>1</v>
      </c>
      <c r="P1227" s="196" t="b">
        <v>1</v>
      </c>
      <c r="Q1227" s="196" t="b">
        <v>1</v>
      </c>
      <c r="U1227" s="224">
        <v>119062.5</v>
      </c>
      <c r="V1227" s="224">
        <v>119375</v>
      </c>
      <c r="W1227" s="224">
        <v>5371.875</v>
      </c>
      <c r="X1227" s="224">
        <v>124746.875</v>
      </c>
    </row>
    <row r="1228" spans="1:24" ht="14" x14ac:dyDescent="0.15">
      <c r="A1228" s="196">
        <v>41</v>
      </c>
      <c r="B1228" s="204"/>
      <c r="C1228" s="231">
        <v>516100</v>
      </c>
      <c r="D1228" s="231">
        <v>336650</v>
      </c>
      <c r="E1228" s="231">
        <v>241800</v>
      </c>
      <c r="F1228" s="212"/>
      <c r="G1228" s="212"/>
      <c r="I1228" s="209">
        <v>449325</v>
      </c>
      <c r="J1228" s="209">
        <v>293287.5</v>
      </c>
      <c r="K1228" s="209">
        <v>210800</v>
      </c>
      <c r="M1228" s="210">
        <v>426858.75</v>
      </c>
      <c r="N1228" s="210">
        <v>278623.125</v>
      </c>
      <c r="O1228" s="196" t="b">
        <v>1</v>
      </c>
      <c r="P1228" s="196" t="b">
        <v>1</v>
      </c>
      <c r="Q1228" s="196" t="b">
        <v>1</v>
      </c>
      <c r="U1228" s="224">
        <v>120900</v>
      </c>
      <c r="V1228" s="224">
        <v>121212.5</v>
      </c>
      <c r="W1228" s="224">
        <v>5454.5625</v>
      </c>
      <c r="X1228" s="224">
        <v>126667.0625</v>
      </c>
    </row>
    <row r="1229" spans="1:24" ht="14" x14ac:dyDescent="0.15">
      <c r="A1229" s="196">
        <v>42</v>
      </c>
      <c r="B1229" s="204"/>
      <c r="C1229" s="231">
        <v>524275</v>
      </c>
      <c r="D1229" s="231">
        <v>341975</v>
      </c>
      <c r="E1229" s="231">
        <v>245662.5</v>
      </c>
      <c r="F1229" s="212"/>
      <c r="G1229" s="212"/>
      <c r="I1229" s="209">
        <v>456437.5</v>
      </c>
      <c r="J1229" s="209">
        <v>297912.5</v>
      </c>
      <c r="K1229" s="209">
        <v>214162.5</v>
      </c>
      <c r="M1229" s="210">
        <v>433615.625</v>
      </c>
      <c r="N1229" s="210">
        <v>283016.875</v>
      </c>
      <c r="O1229" s="196" t="b">
        <v>1</v>
      </c>
      <c r="P1229" s="196" t="b">
        <v>1</v>
      </c>
      <c r="Q1229" s="196" t="b">
        <v>1</v>
      </c>
      <c r="U1229" s="224">
        <v>122831.25</v>
      </c>
      <c r="V1229" s="224">
        <v>123143.75</v>
      </c>
      <c r="W1229" s="224">
        <v>5541.46875</v>
      </c>
      <c r="X1229" s="224">
        <v>128685.21875</v>
      </c>
    </row>
    <row r="1230" spans="1:24" ht="14" x14ac:dyDescent="0.15">
      <c r="A1230" s="196">
        <v>43</v>
      </c>
      <c r="B1230" s="204"/>
      <c r="C1230" s="231">
        <v>533825</v>
      </c>
      <c r="D1230" s="231">
        <v>348187.5</v>
      </c>
      <c r="E1230" s="231">
        <v>250112.5</v>
      </c>
      <c r="F1230" s="212"/>
      <c r="G1230" s="212"/>
      <c r="I1230" s="209">
        <v>464737.5</v>
      </c>
      <c r="J1230" s="209">
        <v>303312.5</v>
      </c>
      <c r="K1230" s="209">
        <v>218037.5</v>
      </c>
      <c r="M1230" s="210">
        <v>441500.625</v>
      </c>
      <c r="N1230" s="210">
        <v>288146.875</v>
      </c>
      <c r="O1230" s="196" t="b">
        <v>1</v>
      </c>
      <c r="P1230" s="196" t="b">
        <v>1</v>
      </c>
      <c r="Q1230" s="196" t="b">
        <v>1</v>
      </c>
      <c r="U1230" s="224">
        <v>125056.25</v>
      </c>
      <c r="V1230" s="224">
        <v>125368.75</v>
      </c>
      <c r="W1230" s="224">
        <v>5641.59375</v>
      </c>
      <c r="X1230" s="224">
        <v>131010.34375</v>
      </c>
    </row>
    <row r="1231" spans="1:24" ht="14" x14ac:dyDescent="0.15">
      <c r="A1231" s="196">
        <v>44</v>
      </c>
      <c r="B1231" s="204"/>
      <c r="C1231" s="231">
        <v>543687.5</v>
      </c>
      <c r="D1231" s="231">
        <v>354625</v>
      </c>
      <c r="E1231" s="231">
        <v>254762.5</v>
      </c>
      <c r="F1231" s="212"/>
      <c r="G1231" s="212"/>
      <c r="I1231" s="209">
        <v>473312.5</v>
      </c>
      <c r="J1231" s="209">
        <v>308912.5</v>
      </c>
      <c r="K1231" s="209">
        <v>222075</v>
      </c>
      <c r="M1231" s="210">
        <v>449646.875</v>
      </c>
      <c r="N1231" s="210">
        <v>293466.875</v>
      </c>
      <c r="O1231" s="196" t="b">
        <v>1</v>
      </c>
      <c r="P1231" s="196" t="b">
        <v>1</v>
      </c>
      <c r="Q1231" s="196" t="b">
        <v>1</v>
      </c>
      <c r="U1231" s="224">
        <v>127381.25</v>
      </c>
      <c r="V1231" s="224">
        <v>127693.75</v>
      </c>
      <c r="W1231" s="224">
        <v>5746.21875</v>
      </c>
      <c r="X1231" s="224">
        <v>133439.96875</v>
      </c>
    </row>
    <row r="1232" spans="1:24" ht="14" x14ac:dyDescent="0.15">
      <c r="A1232" s="196">
        <v>45</v>
      </c>
      <c r="B1232" s="204"/>
      <c r="C1232" s="231">
        <v>553225</v>
      </c>
      <c r="D1232" s="231">
        <v>360825</v>
      </c>
      <c r="E1232" s="231">
        <v>259187.5</v>
      </c>
      <c r="F1232" s="212"/>
      <c r="G1232" s="212"/>
      <c r="I1232" s="209">
        <v>481612.5</v>
      </c>
      <c r="J1232" s="209">
        <v>314300</v>
      </c>
      <c r="K1232" s="209">
        <v>225925</v>
      </c>
      <c r="M1232" s="210">
        <v>457531.875</v>
      </c>
      <c r="N1232" s="210">
        <v>298585</v>
      </c>
      <c r="O1232" s="196" t="b">
        <v>1</v>
      </c>
      <c r="P1232" s="196" t="b">
        <v>1</v>
      </c>
      <c r="Q1232" s="196" t="b">
        <v>1</v>
      </c>
      <c r="U1232" s="224">
        <v>129593.75</v>
      </c>
      <c r="V1232" s="224">
        <v>129906.25</v>
      </c>
      <c r="W1232" s="224">
        <v>5845.78125</v>
      </c>
      <c r="X1232" s="224">
        <v>135752.03125</v>
      </c>
    </row>
    <row r="1233" spans="1:24" ht="14" x14ac:dyDescent="0.15">
      <c r="A1233" s="196">
        <v>46</v>
      </c>
      <c r="B1233" s="204"/>
      <c r="C1233" s="231">
        <v>563025</v>
      </c>
      <c r="D1233" s="231">
        <v>367237.5</v>
      </c>
      <c r="E1233" s="231">
        <v>263787.5</v>
      </c>
      <c r="F1233" s="212"/>
      <c r="G1233" s="212"/>
      <c r="I1233" s="209">
        <v>490125</v>
      </c>
      <c r="J1233" s="209">
        <v>319875</v>
      </c>
      <c r="K1233" s="209">
        <v>229925</v>
      </c>
      <c r="M1233" s="210">
        <v>465618.75</v>
      </c>
      <c r="N1233" s="210">
        <v>303881.25</v>
      </c>
      <c r="O1233" s="196" t="b">
        <v>1</v>
      </c>
      <c r="P1233" s="196" t="b">
        <v>1</v>
      </c>
      <c r="Q1233" s="196" t="b">
        <v>1</v>
      </c>
      <c r="U1233" s="224">
        <v>131893.75</v>
      </c>
      <c r="V1233" s="224">
        <v>132206.25</v>
      </c>
      <c r="W1233" s="224">
        <v>5949.28125</v>
      </c>
      <c r="X1233" s="224">
        <v>138155.53125</v>
      </c>
    </row>
    <row r="1234" spans="1:24" ht="14" x14ac:dyDescent="0.15">
      <c r="A1234" s="196">
        <v>47</v>
      </c>
      <c r="B1234" s="204"/>
      <c r="C1234" s="231">
        <v>572562.5</v>
      </c>
      <c r="D1234" s="231">
        <v>373450</v>
      </c>
      <c r="E1234" s="231">
        <v>268262.5</v>
      </c>
      <c r="F1234" s="212"/>
      <c r="G1234" s="212"/>
      <c r="I1234" s="209">
        <v>498425</v>
      </c>
      <c r="J1234" s="209">
        <v>325287.5</v>
      </c>
      <c r="K1234" s="209">
        <v>233812.5</v>
      </c>
      <c r="M1234" s="210">
        <v>473503.75</v>
      </c>
      <c r="N1234" s="210">
        <v>309023.125</v>
      </c>
      <c r="O1234" s="196" t="b">
        <v>1</v>
      </c>
      <c r="P1234" s="196" t="b">
        <v>1</v>
      </c>
      <c r="Q1234" s="196" t="b">
        <v>1</v>
      </c>
      <c r="U1234" s="224">
        <v>134131.25</v>
      </c>
      <c r="V1234" s="224">
        <v>134443.75</v>
      </c>
      <c r="W1234" s="224">
        <v>6049.96875</v>
      </c>
      <c r="X1234" s="224">
        <v>140493.71875</v>
      </c>
    </row>
    <row r="1235" spans="1:24" ht="14" x14ac:dyDescent="0.15">
      <c r="A1235" s="196">
        <v>48</v>
      </c>
      <c r="B1235" s="204"/>
      <c r="C1235" s="231">
        <v>586000</v>
      </c>
      <c r="D1235" s="231">
        <v>382212.5</v>
      </c>
      <c r="E1235" s="231">
        <v>274537.5</v>
      </c>
      <c r="F1235" s="212"/>
      <c r="G1235" s="212"/>
      <c r="I1235" s="209">
        <v>510112.5</v>
      </c>
      <c r="J1235" s="209">
        <v>332900</v>
      </c>
      <c r="K1235" s="209">
        <v>239275</v>
      </c>
      <c r="M1235" s="210">
        <v>484606.875</v>
      </c>
      <c r="N1235" s="210">
        <v>316255</v>
      </c>
      <c r="O1235" s="196" t="b">
        <v>1</v>
      </c>
      <c r="P1235" s="196" t="b">
        <v>1</v>
      </c>
      <c r="Q1235" s="196" t="b">
        <v>1</v>
      </c>
      <c r="U1235" s="224">
        <v>137268.75</v>
      </c>
      <c r="V1235" s="224">
        <v>137581.25</v>
      </c>
      <c r="W1235" s="224">
        <v>6191.15625</v>
      </c>
      <c r="X1235" s="224">
        <v>143772.40625</v>
      </c>
    </row>
    <row r="1236" spans="1:24" ht="14" x14ac:dyDescent="0.15">
      <c r="A1236" s="196">
        <v>49</v>
      </c>
      <c r="B1236" s="204"/>
      <c r="C1236" s="231">
        <v>599462.5</v>
      </c>
      <c r="D1236" s="231">
        <v>390950</v>
      </c>
      <c r="E1236" s="231">
        <v>280825</v>
      </c>
      <c r="F1236" s="212"/>
      <c r="G1236" s="212"/>
      <c r="I1236" s="209">
        <v>521812.5</v>
      </c>
      <c r="J1236" s="209">
        <v>340500</v>
      </c>
      <c r="K1236" s="209">
        <v>244737.5</v>
      </c>
      <c r="M1236" s="210">
        <v>495721.875</v>
      </c>
      <c r="N1236" s="210">
        <v>323475</v>
      </c>
      <c r="O1236" s="196" t="b">
        <v>1</v>
      </c>
      <c r="P1236" s="196" t="b">
        <v>1</v>
      </c>
      <c r="Q1236" s="196" t="b">
        <v>1</v>
      </c>
      <c r="U1236" s="224">
        <v>140412.5</v>
      </c>
      <c r="V1236" s="224">
        <v>140725</v>
      </c>
      <c r="W1236" s="224">
        <v>6332.625</v>
      </c>
      <c r="X1236" s="224">
        <v>147057.625</v>
      </c>
    </row>
    <row r="1237" spans="1:24" ht="14" x14ac:dyDescent="0.15">
      <c r="A1237" s="196">
        <v>50</v>
      </c>
      <c r="B1237" s="204"/>
      <c r="C1237" s="231">
        <v>616087.5</v>
      </c>
      <c r="D1237" s="231">
        <v>401800</v>
      </c>
      <c r="E1237" s="231">
        <v>288612.5</v>
      </c>
      <c r="F1237" s="212"/>
      <c r="G1237" s="212"/>
      <c r="I1237" s="209">
        <v>536275</v>
      </c>
      <c r="J1237" s="209">
        <v>349937.5</v>
      </c>
      <c r="K1237" s="209">
        <v>251512.5</v>
      </c>
      <c r="M1237" s="210">
        <v>509461.25</v>
      </c>
      <c r="N1237" s="210">
        <v>332440.625</v>
      </c>
      <c r="O1237" s="196" t="b">
        <v>1</v>
      </c>
      <c r="P1237" s="196" t="b">
        <v>1</v>
      </c>
      <c r="Q1237" s="196" t="b">
        <v>1</v>
      </c>
      <c r="U1237" s="224">
        <v>144306.25</v>
      </c>
      <c r="V1237" s="224">
        <v>144618.75</v>
      </c>
      <c r="W1237" s="224">
        <v>6507.84375</v>
      </c>
      <c r="X1237" s="224">
        <v>151126.59375</v>
      </c>
    </row>
    <row r="1238" spans="1:24" ht="14" x14ac:dyDescent="0.15">
      <c r="A1238" s="196">
        <v>51</v>
      </c>
      <c r="B1238" s="204"/>
      <c r="C1238" s="231">
        <v>631887.5</v>
      </c>
      <c r="D1238" s="231">
        <v>412100</v>
      </c>
      <c r="E1238" s="231">
        <v>296000</v>
      </c>
      <c r="F1238" s="212"/>
      <c r="G1238" s="212"/>
      <c r="I1238" s="209">
        <v>550012.5</v>
      </c>
      <c r="J1238" s="209">
        <v>358887.5</v>
      </c>
      <c r="K1238" s="209">
        <v>257937.5</v>
      </c>
      <c r="M1238" s="210">
        <v>522511.875</v>
      </c>
      <c r="N1238" s="210">
        <v>340943.125</v>
      </c>
      <c r="O1238" s="196" t="b">
        <v>1</v>
      </c>
      <c r="P1238" s="196" t="b">
        <v>1</v>
      </c>
      <c r="Q1238" s="196" t="b">
        <v>1</v>
      </c>
      <c r="U1238" s="224">
        <v>148000</v>
      </c>
      <c r="V1238" s="224">
        <v>148312.5</v>
      </c>
      <c r="W1238" s="224">
        <v>6674.0625</v>
      </c>
      <c r="X1238" s="224">
        <v>154986.5625</v>
      </c>
    </row>
    <row r="1239" spans="1:24" ht="14" x14ac:dyDescent="0.15">
      <c r="A1239" s="196">
        <v>52</v>
      </c>
      <c r="B1239" s="204"/>
      <c r="C1239" s="231">
        <v>647800</v>
      </c>
      <c r="D1239" s="231">
        <v>422462.5</v>
      </c>
      <c r="E1239" s="231">
        <v>303437.5</v>
      </c>
      <c r="F1239" s="212"/>
      <c r="G1239" s="212"/>
      <c r="I1239" s="209">
        <v>563850</v>
      </c>
      <c r="J1239" s="209">
        <v>367900</v>
      </c>
      <c r="K1239" s="209">
        <v>264400</v>
      </c>
      <c r="M1239" s="210">
        <v>535657.5</v>
      </c>
      <c r="N1239" s="210">
        <v>349505</v>
      </c>
      <c r="O1239" s="196" t="b">
        <v>1</v>
      </c>
      <c r="P1239" s="196" t="b">
        <v>1</v>
      </c>
      <c r="Q1239" s="196" t="b">
        <v>1</v>
      </c>
      <c r="U1239" s="224">
        <v>151718.75</v>
      </c>
      <c r="V1239" s="224">
        <v>152031.25</v>
      </c>
      <c r="W1239" s="224">
        <v>6841.40625</v>
      </c>
      <c r="X1239" s="224">
        <v>158872.65625</v>
      </c>
    </row>
    <row r="1240" spans="1:24" ht="14" x14ac:dyDescent="0.15">
      <c r="A1240" s="196">
        <v>53</v>
      </c>
      <c r="B1240" s="204"/>
      <c r="C1240" s="231">
        <v>677325</v>
      </c>
      <c r="D1240" s="231">
        <v>441712.5</v>
      </c>
      <c r="E1240" s="231">
        <v>317262.5</v>
      </c>
      <c r="F1240" s="212"/>
      <c r="G1240" s="212"/>
      <c r="I1240" s="209">
        <v>589525</v>
      </c>
      <c r="J1240" s="209">
        <v>384637.5</v>
      </c>
      <c r="K1240" s="209">
        <v>276425</v>
      </c>
      <c r="M1240" s="210">
        <v>560048.75</v>
      </c>
      <c r="N1240" s="210">
        <v>365405.625</v>
      </c>
      <c r="O1240" s="196" t="b">
        <v>1</v>
      </c>
      <c r="P1240" s="196" t="b">
        <v>1</v>
      </c>
      <c r="Q1240" s="196" t="b">
        <v>1</v>
      </c>
      <c r="U1240" s="224">
        <v>158631.25</v>
      </c>
      <c r="V1240" s="224">
        <v>158943.75</v>
      </c>
      <c r="W1240" s="224">
        <v>7152.46875</v>
      </c>
      <c r="X1240" s="224">
        <v>166096.21875</v>
      </c>
    </row>
    <row r="1241" spans="1:24" ht="14" x14ac:dyDescent="0.15">
      <c r="A1241" s="196">
        <v>54</v>
      </c>
      <c r="B1241" s="204"/>
      <c r="C1241" s="231">
        <v>706337.5</v>
      </c>
      <c r="D1241" s="231">
        <v>460625</v>
      </c>
      <c r="E1241" s="231">
        <v>330837.5</v>
      </c>
      <c r="F1241" s="212"/>
      <c r="G1241" s="212"/>
      <c r="I1241" s="209">
        <v>614750</v>
      </c>
      <c r="J1241" s="209">
        <v>401087.5</v>
      </c>
      <c r="K1241" s="209">
        <v>288225</v>
      </c>
      <c r="M1241" s="210">
        <v>584012.5</v>
      </c>
      <c r="N1241" s="210">
        <v>381033.125</v>
      </c>
      <c r="O1241" s="196" t="b">
        <v>1</v>
      </c>
      <c r="P1241" s="196" t="b">
        <v>1</v>
      </c>
      <c r="Q1241" s="196" t="b">
        <v>1</v>
      </c>
      <c r="U1241" s="224">
        <v>165418.75</v>
      </c>
      <c r="V1241" s="224">
        <v>165731.25</v>
      </c>
      <c r="W1241" s="224">
        <v>7457.90625</v>
      </c>
      <c r="X1241" s="224">
        <v>173189.15625</v>
      </c>
    </row>
    <row r="1242" spans="1:24" ht="14" x14ac:dyDescent="0.15">
      <c r="A1242" s="196">
        <v>55</v>
      </c>
      <c r="B1242" s="204"/>
      <c r="C1242" s="231">
        <v>736037.5</v>
      </c>
      <c r="D1242" s="231">
        <v>479950</v>
      </c>
      <c r="E1242" s="231">
        <v>344725</v>
      </c>
      <c r="F1242" s="212"/>
      <c r="G1242" s="212"/>
      <c r="I1242" s="209">
        <v>640575</v>
      </c>
      <c r="J1242" s="209">
        <v>417887.5</v>
      </c>
      <c r="K1242" s="209">
        <v>300300</v>
      </c>
      <c r="M1242" s="210">
        <v>608546.25</v>
      </c>
      <c r="N1242" s="210">
        <v>396993.125</v>
      </c>
      <c r="O1242" s="196" t="b">
        <v>1</v>
      </c>
      <c r="P1242" s="196" t="b">
        <v>1</v>
      </c>
      <c r="Q1242" s="196" t="b">
        <v>1</v>
      </c>
      <c r="U1242" s="224">
        <v>172362.5</v>
      </c>
      <c r="V1242" s="224">
        <v>172675</v>
      </c>
      <c r="W1242" s="224">
        <v>7770.375</v>
      </c>
      <c r="X1242" s="224">
        <v>180445.375</v>
      </c>
    </row>
    <row r="1243" spans="1:24" ht="14" x14ac:dyDescent="0.15">
      <c r="A1243" s="196">
        <v>56</v>
      </c>
      <c r="B1243" s="204"/>
      <c r="C1243" s="231">
        <v>765450</v>
      </c>
      <c r="D1243" s="231">
        <v>499162.5</v>
      </c>
      <c r="E1243" s="231">
        <v>358475</v>
      </c>
      <c r="F1243" s="212"/>
      <c r="G1243" s="212"/>
      <c r="I1243" s="209">
        <v>666150</v>
      </c>
      <c r="J1243" s="209">
        <v>434600</v>
      </c>
      <c r="K1243" s="209">
        <v>312262.5</v>
      </c>
      <c r="M1243" s="210">
        <v>632842.5</v>
      </c>
      <c r="N1243" s="210">
        <v>412870</v>
      </c>
      <c r="O1243" s="196" t="b">
        <v>1</v>
      </c>
      <c r="P1243" s="196" t="b">
        <v>1</v>
      </c>
      <c r="Q1243" s="196" t="b">
        <v>1</v>
      </c>
      <c r="U1243" s="224">
        <v>179237.5</v>
      </c>
      <c r="V1243" s="224">
        <v>179550</v>
      </c>
      <c r="W1243" s="224">
        <v>8079.75</v>
      </c>
      <c r="X1243" s="224">
        <v>187629.75</v>
      </c>
    </row>
    <row r="1244" spans="1:24" ht="14" x14ac:dyDescent="0.15">
      <c r="A1244" s="196">
        <v>57</v>
      </c>
      <c r="B1244" s="204"/>
      <c r="C1244" s="231">
        <v>795050</v>
      </c>
      <c r="D1244" s="231">
        <v>518425</v>
      </c>
      <c r="E1244" s="231">
        <v>372325</v>
      </c>
      <c r="F1244" s="212"/>
      <c r="G1244" s="212"/>
      <c r="I1244" s="209">
        <v>691887.5</v>
      </c>
      <c r="J1244" s="209">
        <v>451350</v>
      </c>
      <c r="K1244" s="209">
        <v>324300</v>
      </c>
      <c r="M1244" s="210">
        <v>657293.125</v>
      </c>
      <c r="N1244" s="210">
        <v>428782.5</v>
      </c>
      <c r="O1244" s="196" t="b">
        <v>1</v>
      </c>
      <c r="P1244" s="196" t="b">
        <v>1</v>
      </c>
      <c r="Q1244" s="196" t="b">
        <v>1</v>
      </c>
      <c r="U1244" s="224">
        <v>186162.5</v>
      </c>
      <c r="V1244" s="224">
        <v>186475</v>
      </c>
      <c r="W1244" s="224">
        <v>8391.375</v>
      </c>
      <c r="X1244" s="224">
        <v>194866.375</v>
      </c>
    </row>
    <row r="1245" spans="1:24" ht="14" x14ac:dyDescent="0.15">
      <c r="A1245" s="196">
        <v>58</v>
      </c>
      <c r="B1245" s="204"/>
      <c r="C1245" s="231">
        <v>845550</v>
      </c>
      <c r="D1245" s="231">
        <v>551362.5</v>
      </c>
      <c r="E1245" s="231">
        <v>395950</v>
      </c>
      <c r="F1245" s="212"/>
      <c r="G1245" s="212"/>
      <c r="I1245" s="209">
        <v>735800</v>
      </c>
      <c r="J1245" s="209">
        <v>479987.5</v>
      </c>
      <c r="K1245" s="209">
        <v>344850</v>
      </c>
      <c r="M1245" s="210">
        <v>699010</v>
      </c>
      <c r="N1245" s="210">
        <v>455988.125</v>
      </c>
      <c r="O1245" s="196" t="b">
        <v>1</v>
      </c>
      <c r="P1245" s="196" t="b">
        <v>1</v>
      </c>
      <c r="Q1245" s="196" t="b">
        <v>1</v>
      </c>
      <c r="U1245" s="224">
        <v>197975</v>
      </c>
      <c r="V1245" s="224">
        <v>198287.5</v>
      </c>
      <c r="W1245" s="224">
        <v>8922.9375</v>
      </c>
      <c r="X1245" s="224">
        <v>207210.4375</v>
      </c>
    </row>
    <row r="1246" spans="1:24" ht="14" x14ac:dyDescent="0.15">
      <c r="A1246" s="196">
        <v>59</v>
      </c>
      <c r="B1246" s="204"/>
      <c r="C1246" s="231">
        <v>896000</v>
      </c>
      <c r="D1246" s="231">
        <v>584262.5</v>
      </c>
      <c r="E1246" s="231">
        <v>419612.5</v>
      </c>
      <c r="F1246" s="212"/>
      <c r="G1246" s="212"/>
      <c r="I1246" s="209">
        <v>779675</v>
      </c>
      <c r="J1246" s="209">
        <v>508600</v>
      </c>
      <c r="K1246" s="209">
        <v>365425</v>
      </c>
      <c r="M1246" s="210">
        <v>740691.25</v>
      </c>
      <c r="N1246" s="210">
        <v>483170</v>
      </c>
      <c r="O1246" s="196" t="b">
        <v>1</v>
      </c>
      <c r="P1246" s="196" t="b">
        <v>1</v>
      </c>
      <c r="Q1246" s="196" t="b">
        <v>1</v>
      </c>
      <c r="U1246" s="224">
        <v>209806.25</v>
      </c>
      <c r="V1246" s="224">
        <v>210118.75</v>
      </c>
      <c r="W1246" s="224">
        <v>9455.34375</v>
      </c>
      <c r="X1246" s="224">
        <v>219574.09375</v>
      </c>
    </row>
    <row r="1247" spans="1:24" ht="14" x14ac:dyDescent="0.15">
      <c r="A1247" s="196">
        <v>60</v>
      </c>
      <c r="B1247" s="204"/>
      <c r="C1247" s="231">
        <v>946950</v>
      </c>
      <c r="D1247" s="231">
        <v>617462.5</v>
      </c>
      <c r="E1247" s="231">
        <v>443437.5</v>
      </c>
      <c r="F1247" s="212"/>
      <c r="G1247" s="212"/>
      <c r="I1247" s="209">
        <v>823975</v>
      </c>
      <c r="J1247" s="209">
        <v>537462.5</v>
      </c>
      <c r="K1247" s="209">
        <v>386137.5</v>
      </c>
      <c r="M1247" s="210">
        <v>782776.25</v>
      </c>
      <c r="N1247" s="210">
        <v>510589.375</v>
      </c>
      <c r="O1247" s="196" t="b">
        <v>1</v>
      </c>
      <c r="P1247" s="196" t="b">
        <v>1</v>
      </c>
      <c r="Q1247" s="196" t="b">
        <v>1</v>
      </c>
      <c r="U1247" s="224">
        <v>221718.75</v>
      </c>
      <c r="V1247" s="224">
        <v>222031.25</v>
      </c>
      <c r="W1247" s="224">
        <v>9991.40625</v>
      </c>
      <c r="X1247" s="224">
        <v>232022.65625</v>
      </c>
    </row>
    <row r="1248" spans="1:24" ht="14" x14ac:dyDescent="0.15">
      <c r="A1248" s="196">
        <v>61</v>
      </c>
      <c r="B1248" s="204"/>
      <c r="C1248" s="231">
        <v>997262.5</v>
      </c>
      <c r="D1248" s="231">
        <v>650250</v>
      </c>
      <c r="E1248" s="231">
        <v>466937.5</v>
      </c>
      <c r="F1248" s="212"/>
      <c r="G1248" s="212"/>
      <c r="I1248" s="209">
        <v>867725</v>
      </c>
      <c r="J1248" s="209">
        <v>565975</v>
      </c>
      <c r="K1248" s="209">
        <v>406575</v>
      </c>
      <c r="M1248" s="210">
        <v>824338.75</v>
      </c>
      <c r="N1248" s="210">
        <v>537676.25</v>
      </c>
      <c r="O1248" s="196" t="b">
        <v>1</v>
      </c>
      <c r="P1248" s="196" t="b">
        <v>1</v>
      </c>
      <c r="Q1248" s="196" t="b">
        <v>1</v>
      </c>
      <c r="U1248" s="224">
        <v>233468.75</v>
      </c>
      <c r="V1248" s="224">
        <v>233781.25</v>
      </c>
      <c r="W1248" s="224">
        <v>10520.15625</v>
      </c>
      <c r="X1248" s="224">
        <v>244301.40625</v>
      </c>
    </row>
    <row r="1249" spans="1:24" ht="14" x14ac:dyDescent="0.15">
      <c r="A1249" s="196">
        <v>62</v>
      </c>
      <c r="B1249" s="204"/>
      <c r="C1249" s="231">
        <v>1048150</v>
      </c>
      <c r="D1249" s="231">
        <v>683412.5</v>
      </c>
      <c r="E1249" s="231">
        <v>490737.5</v>
      </c>
      <c r="F1249" s="212"/>
      <c r="G1249" s="212"/>
      <c r="I1249" s="209">
        <v>911975</v>
      </c>
      <c r="J1249" s="209">
        <v>594812.5</v>
      </c>
      <c r="K1249" s="209">
        <v>427275</v>
      </c>
      <c r="M1249" s="210">
        <v>866376.25</v>
      </c>
      <c r="N1249" s="210">
        <v>565071.875</v>
      </c>
      <c r="O1249" s="196" t="b">
        <v>1</v>
      </c>
      <c r="P1249" s="196" t="b">
        <v>1</v>
      </c>
      <c r="Q1249" s="196" t="b">
        <v>1</v>
      </c>
      <c r="U1249" s="224">
        <v>245368.75</v>
      </c>
      <c r="V1249" s="224">
        <v>245681.25</v>
      </c>
      <c r="W1249" s="224">
        <v>11055.65625</v>
      </c>
      <c r="X1249" s="224">
        <v>256736.90625</v>
      </c>
    </row>
    <row r="1250" spans="1:24" ht="14" x14ac:dyDescent="0.15">
      <c r="A1250" s="196">
        <v>63</v>
      </c>
      <c r="B1250" s="204"/>
      <c r="C1250" s="231">
        <v>1126587.5</v>
      </c>
      <c r="D1250" s="231">
        <v>734575</v>
      </c>
      <c r="E1250" s="231">
        <v>527450</v>
      </c>
      <c r="F1250" s="212"/>
      <c r="G1250" s="212"/>
      <c r="I1250" s="209">
        <v>980187.5</v>
      </c>
      <c r="J1250" s="209">
        <v>639300</v>
      </c>
      <c r="K1250" s="209">
        <v>459200</v>
      </c>
      <c r="M1250" s="210">
        <v>931178.125</v>
      </c>
      <c r="N1250" s="210">
        <v>607335</v>
      </c>
      <c r="O1250" s="196" t="b">
        <v>1</v>
      </c>
      <c r="P1250" s="196" t="b">
        <v>1</v>
      </c>
      <c r="Q1250" s="196" t="b">
        <v>1</v>
      </c>
      <c r="U1250" s="224">
        <v>263725</v>
      </c>
      <c r="V1250" s="224">
        <v>264037.5</v>
      </c>
      <c r="W1250" s="224">
        <v>11881.6875</v>
      </c>
      <c r="X1250" s="224">
        <v>275919.1875</v>
      </c>
    </row>
    <row r="1251" spans="1:24" ht="14" x14ac:dyDescent="0.15">
      <c r="A1251" s="196">
        <v>64</v>
      </c>
      <c r="B1251" s="204"/>
      <c r="C1251" s="231">
        <v>1204962.5</v>
      </c>
      <c r="D1251" s="231">
        <v>785625</v>
      </c>
      <c r="E1251" s="231">
        <v>564125</v>
      </c>
      <c r="F1251" s="212"/>
      <c r="G1251" s="212"/>
      <c r="I1251" s="209">
        <v>1048337.5</v>
      </c>
      <c r="J1251" s="209">
        <v>683700</v>
      </c>
      <c r="K1251" s="209">
        <v>491087.5</v>
      </c>
      <c r="M1251" s="210">
        <v>995920.625</v>
      </c>
      <c r="N1251" s="210">
        <v>649515</v>
      </c>
      <c r="O1251" s="196" t="b">
        <v>1</v>
      </c>
      <c r="P1251" s="196" t="b">
        <v>1</v>
      </c>
      <c r="Q1251" s="196" t="b">
        <v>1</v>
      </c>
      <c r="U1251" s="224">
        <v>282062.5</v>
      </c>
      <c r="V1251" s="224">
        <v>282375</v>
      </c>
      <c r="W1251" s="224">
        <v>12706.875</v>
      </c>
      <c r="X1251" s="224">
        <v>295081.875</v>
      </c>
    </row>
    <row r="1252" spans="1:24" ht="14" x14ac:dyDescent="0.15">
      <c r="A1252" s="196">
        <v>65</v>
      </c>
      <c r="B1252" s="204"/>
      <c r="C1252" s="231">
        <v>1283562.5</v>
      </c>
      <c r="D1252" s="231">
        <v>836862.5</v>
      </c>
      <c r="E1252" s="231">
        <v>600900</v>
      </c>
      <c r="F1252" s="212"/>
      <c r="G1252" s="212"/>
      <c r="I1252" s="209">
        <v>1116687.5</v>
      </c>
      <c r="J1252" s="209">
        <v>728250</v>
      </c>
      <c r="K1252" s="209">
        <v>523062.5</v>
      </c>
      <c r="M1252" s="210">
        <v>1060853.125</v>
      </c>
      <c r="N1252" s="210">
        <v>691837.5</v>
      </c>
      <c r="O1252" s="196" t="b">
        <v>1</v>
      </c>
      <c r="P1252" s="196" t="b">
        <v>1</v>
      </c>
      <c r="Q1252" s="196" t="b">
        <v>1</v>
      </c>
      <c r="U1252" s="224">
        <v>300450</v>
      </c>
      <c r="V1252" s="224">
        <v>300762.5</v>
      </c>
      <c r="W1252" s="224">
        <v>13534.3125</v>
      </c>
      <c r="X1252" s="224">
        <v>314296.8125</v>
      </c>
    </row>
    <row r="1253" spans="1:24" ht="14" x14ac:dyDescent="0.15">
      <c r="A1253" s="196">
        <v>66</v>
      </c>
      <c r="B1253" s="204"/>
      <c r="C1253" s="231">
        <v>1361950</v>
      </c>
      <c r="D1253" s="231">
        <v>887937.5</v>
      </c>
      <c r="E1253" s="231">
        <v>637562.5</v>
      </c>
      <c r="F1253" s="212"/>
      <c r="G1253" s="212"/>
      <c r="I1253" s="209">
        <v>1184850</v>
      </c>
      <c r="J1253" s="209">
        <v>772662.5</v>
      </c>
      <c r="K1253" s="209">
        <v>554950</v>
      </c>
      <c r="M1253" s="210">
        <v>1125607.5</v>
      </c>
      <c r="N1253" s="210">
        <v>734029.375</v>
      </c>
      <c r="O1253" s="196" t="b">
        <v>1</v>
      </c>
      <c r="P1253" s="196" t="b">
        <v>1</v>
      </c>
      <c r="Q1253" s="196" t="b">
        <v>1</v>
      </c>
      <c r="U1253" s="224">
        <v>318781.25</v>
      </c>
      <c r="V1253" s="224">
        <v>319093.75</v>
      </c>
      <c r="W1253" s="224">
        <v>14359.21875</v>
      </c>
      <c r="X1253" s="224">
        <v>333452.96875</v>
      </c>
    </row>
    <row r="1254" spans="1:24" ht="14" x14ac:dyDescent="0.15">
      <c r="A1254" s="196">
        <v>67</v>
      </c>
      <c r="B1254" s="204"/>
      <c r="C1254" s="231">
        <v>1440762.5</v>
      </c>
      <c r="D1254" s="231">
        <v>939325</v>
      </c>
      <c r="E1254" s="231">
        <v>674425</v>
      </c>
      <c r="F1254" s="212"/>
      <c r="G1254" s="212"/>
      <c r="I1254" s="209">
        <v>1253375</v>
      </c>
      <c r="J1254" s="209">
        <v>817350</v>
      </c>
      <c r="K1254" s="209">
        <v>587000</v>
      </c>
      <c r="M1254" s="210">
        <v>1190706.25</v>
      </c>
      <c r="N1254" s="210">
        <v>776482.5</v>
      </c>
      <c r="O1254" s="196" t="b">
        <v>1</v>
      </c>
      <c r="P1254" s="196" t="b">
        <v>1</v>
      </c>
      <c r="Q1254" s="196" t="b">
        <v>1</v>
      </c>
      <c r="U1254" s="224">
        <v>337212.5</v>
      </c>
      <c r="V1254" s="224">
        <v>337525</v>
      </c>
      <c r="W1254" s="224">
        <v>15188.625</v>
      </c>
      <c r="X1254" s="224">
        <v>352713.625</v>
      </c>
    </row>
    <row r="1255" spans="1:24" ht="14" x14ac:dyDescent="0.15">
      <c r="A1255" s="196">
        <v>68</v>
      </c>
      <c r="B1255" s="204"/>
      <c r="C1255" s="231">
        <v>1549275</v>
      </c>
      <c r="D1255" s="231">
        <v>1010037.5</v>
      </c>
      <c r="E1255" s="231">
        <v>725212.5</v>
      </c>
      <c r="F1255" s="212"/>
      <c r="G1255" s="212"/>
      <c r="I1255" s="209">
        <v>1347737.5</v>
      </c>
      <c r="J1255" s="209">
        <v>878837.5</v>
      </c>
      <c r="K1255" s="209">
        <v>631162.5</v>
      </c>
      <c r="M1255" s="210">
        <v>1280350.625</v>
      </c>
      <c r="N1255" s="210">
        <v>834895.625</v>
      </c>
      <c r="O1255" s="196" t="b">
        <v>1</v>
      </c>
      <c r="P1255" s="196" t="b">
        <v>1</v>
      </c>
      <c r="Q1255" s="196" t="b">
        <v>1</v>
      </c>
      <c r="U1255" s="224">
        <v>362606.25</v>
      </c>
      <c r="V1255" s="224">
        <v>362918.75</v>
      </c>
      <c r="W1255" s="224">
        <v>16331.34375</v>
      </c>
      <c r="X1255" s="224">
        <v>379250.09375</v>
      </c>
    </row>
    <row r="1256" spans="1:24" ht="14" x14ac:dyDescent="0.15">
      <c r="A1256" s="196">
        <v>69</v>
      </c>
      <c r="B1256" s="204"/>
      <c r="C1256" s="231">
        <v>1658212.5</v>
      </c>
      <c r="D1256" s="231">
        <v>1081062.5</v>
      </c>
      <c r="E1256" s="231">
        <v>776175</v>
      </c>
      <c r="F1256" s="212"/>
      <c r="G1256" s="212"/>
      <c r="I1256" s="209">
        <v>1442462.5</v>
      </c>
      <c r="J1256" s="209">
        <v>940600</v>
      </c>
      <c r="K1256" s="209">
        <v>675475</v>
      </c>
      <c r="M1256" s="210">
        <v>1370339.375</v>
      </c>
      <c r="N1256" s="210">
        <v>893570</v>
      </c>
      <c r="O1256" s="196" t="b">
        <v>1</v>
      </c>
      <c r="P1256" s="196" t="b">
        <v>1</v>
      </c>
      <c r="Q1256" s="196" t="b">
        <v>1</v>
      </c>
      <c r="U1256" s="224">
        <v>388087.5</v>
      </c>
      <c r="V1256" s="224">
        <v>388400</v>
      </c>
      <c r="W1256" s="224">
        <v>17478</v>
      </c>
      <c r="X1256" s="224">
        <v>405878</v>
      </c>
    </row>
    <row r="1257" spans="1:24" ht="14" x14ac:dyDescent="0.15">
      <c r="A1257" s="196">
        <v>70</v>
      </c>
      <c r="B1257" s="204"/>
      <c r="C1257" s="231">
        <v>1767225</v>
      </c>
      <c r="D1257" s="231">
        <v>1152137.5</v>
      </c>
      <c r="E1257" s="231">
        <v>827175</v>
      </c>
      <c r="F1257" s="212"/>
      <c r="G1257" s="212"/>
      <c r="I1257" s="209">
        <v>1537262.5</v>
      </c>
      <c r="J1257" s="209">
        <v>1002400</v>
      </c>
      <c r="K1257" s="209">
        <v>719825</v>
      </c>
      <c r="M1257" s="210">
        <v>1460399.375</v>
      </c>
      <c r="N1257" s="210">
        <v>952280</v>
      </c>
      <c r="O1257" s="196" t="b">
        <v>1</v>
      </c>
      <c r="P1257" s="196" t="b">
        <v>1</v>
      </c>
      <c r="Q1257" s="196" t="b">
        <v>1</v>
      </c>
      <c r="U1257" s="224">
        <v>413587.5</v>
      </c>
      <c r="V1257" s="224">
        <v>413900</v>
      </c>
      <c r="W1257" s="224">
        <v>18625.5</v>
      </c>
      <c r="X1257" s="224">
        <v>432525.5</v>
      </c>
    </row>
    <row r="1258" spans="1:24" ht="14" x14ac:dyDescent="0.15">
      <c r="A1258" s="196">
        <v>71</v>
      </c>
      <c r="B1258" s="204"/>
      <c r="C1258" s="231">
        <v>1876475</v>
      </c>
      <c r="D1258" s="231">
        <v>1223362.5</v>
      </c>
      <c r="E1258" s="231">
        <v>878300</v>
      </c>
      <c r="F1258" s="212"/>
      <c r="G1258" s="212"/>
      <c r="I1258" s="209">
        <v>1632262.5</v>
      </c>
      <c r="J1258" s="209">
        <v>1064337.5</v>
      </c>
      <c r="K1258" s="209">
        <v>764287.5</v>
      </c>
      <c r="M1258" s="210">
        <v>1550649.375</v>
      </c>
      <c r="N1258" s="210">
        <v>1011120.625</v>
      </c>
      <c r="O1258" s="196" t="b">
        <v>1</v>
      </c>
      <c r="P1258" s="196" t="b">
        <v>1</v>
      </c>
      <c r="Q1258" s="196" t="b">
        <v>1</v>
      </c>
      <c r="U1258" s="224">
        <v>439150</v>
      </c>
      <c r="V1258" s="224">
        <v>439462.5</v>
      </c>
      <c r="W1258" s="224">
        <v>19775.8125</v>
      </c>
      <c r="X1258" s="224">
        <v>459238.3125</v>
      </c>
    </row>
    <row r="1259" spans="1:24" ht="14" x14ac:dyDescent="0.15">
      <c r="A1259" s="196">
        <v>72</v>
      </c>
      <c r="B1259" s="204"/>
      <c r="C1259" s="231">
        <v>1985450</v>
      </c>
      <c r="D1259" s="231">
        <v>1294350</v>
      </c>
      <c r="E1259" s="231">
        <v>929275</v>
      </c>
      <c r="F1259" s="212"/>
      <c r="G1259" s="212"/>
      <c r="I1259" s="209">
        <v>1727025</v>
      </c>
      <c r="J1259" s="209">
        <v>1126062.5</v>
      </c>
      <c r="K1259" s="209">
        <v>808612.5</v>
      </c>
      <c r="M1259" s="210">
        <v>1640673.75</v>
      </c>
      <c r="N1259" s="210">
        <v>1069759.375</v>
      </c>
      <c r="O1259" s="196" t="b">
        <v>1</v>
      </c>
      <c r="P1259" s="196" t="b">
        <v>1</v>
      </c>
      <c r="Q1259" s="196" t="b">
        <v>1</v>
      </c>
      <c r="U1259" s="224">
        <v>464637.5</v>
      </c>
      <c r="V1259" s="224">
        <v>464950</v>
      </c>
      <c r="W1259" s="224">
        <v>20922.75</v>
      </c>
      <c r="X1259" s="224">
        <v>485872.75</v>
      </c>
    </row>
    <row r="1260" spans="1:24" ht="14" x14ac:dyDescent="0.15">
      <c r="A1260" s="196">
        <v>73</v>
      </c>
      <c r="B1260" s="204"/>
      <c r="C1260" s="231">
        <v>2114800</v>
      </c>
      <c r="D1260" s="231">
        <v>1378675</v>
      </c>
      <c r="E1260" s="231">
        <v>989812.5</v>
      </c>
      <c r="F1260" s="212"/>
      <c r="G1260" s="212"/>
      <c r="I1260" s="209">
        <v>1839500</v>
      </c>
      <c r="J1260" s="209">
        <v>1199387.5</v>
      </c>
      <c r="K1260" s="209">
        <v>861250</v>
      </c>
      <c r="M1260" s="210">
        <v>1747525</v>
      </c>
      <c r="N1260" s="210">
        <v>1139418.125</v>
      </c>
      <c r="O1260" s="196" t="b">
        <v>1</v>
      </c>
      <c r="P1260" s="196" t="b">
        <v>1</v>
      </c>
      <c r="Q1260" s="196" t="b">
        <v>1</v>
      </c>
      <c r="U1260" s="224">
        <v>494906.25</v>
      </c>
      <c r="V1260" s="224">
        <v>495218.75</v>
      </c>
      <c r="W1260" s="224">
        <v>22284.84375</v>
      </c>
      <c r="X1260" s="224">
        <v>517503.59375</v>
      </c>
    </row>
    <row r="1261" spans="1:24" ht="14" x14ac:dyDescent="0.15">
      <c r="A1261" s="196">
        <v>74</v>
      </c>
      <c r="B1261" s="204"/>
      <c r="C1261" s="231">
        <v>2244150</v>
      </c>
      <c r="D1261" s="231">
        <v>1463012.5</v>
      </c>
      <c r="E1261" s="231">
        <v>1050312.5</v>
      </c>
      <c r="F1261" s="212"/>
      <c r="G1261" s="212"/>
      <c r="I1261" s="209">
        <v>1951975</v>
      </c>
      <c r="J1261" s="209">
        <v>1272725</v>
      </c>
      <c r="K1261" s="209">
        <v>913862.5</v>
      </c>
      <c r="M1261" s="210">
        <v>1854376.25</v>
      </c>
      <c r="N1261" s="210">
        <v>1209088.75</v>
      </c>
      <c r="O1261" s="196" t="b">
        <v>1</v>
      </c>
      <c r="P1261" s="196" t="b">
        <v>1</v>
      </c>
      <c r="Q1261" s="196" t="b">
        <v>1</v>
      </c>
      <c r="U1261" s="224">
        <v>525156.25</v>
      </c>
      <c r="V1261" s="224">
        <v>525468.75</v>
      </c>
      <c r="W1261" s="224">
        <v>23646.09375</v>
      </c>
      <c r="X1261" s="224">
        <v>549114.84375</v>
      </c>
    </row>
    <row r="1262" spans="1:24" ht="14" x14ac:dyDescent="0.15">
      <c r="A1262" s="196">
        <v>75</v>
      </c>
      <c r="B1262" s="204"/>
      <c r="C1262" s="231">
        <v>2373387.5</v>
      </c>
      <c r="D1262" s="231">
        <v>1547237.5</v>
      </c>
      <c r="E1262" s="231">
        <v>1110750</v>
      </c>
      <c r="F1262" s="212"/>
      <c r="G1262" s="212"/>
      <c r="I1262" s="209">
        <v>2064362.5</v>
      </c>
      <c r="J1262" s="209">
        <v>1345962.5</v>
      </c>
      <c r="K1262" s="209">
        <v>966412.5</v>
      </c>
      <c r="M1262" s="210">
        <v>1961144.375</v>
      </c>
      <c r="N1262" s="210">
        <v>1278664.375</v>
      </c>
      <c r="O1262" s="196" t="b">
        <v>1</v>
      </c>
      <c r="P1262" s="196" t="b">
        <v>1</v>
      </c>
      <c r="Q1262" s="196" t="b">
        <v>1</v>
      </c>
      <c r="U1262" s="224">
        <v>555375</v>
      </c>
      <c r="V1262" s="224">
        <v>555687.5</v>
      </c>
      <c r="W1262" s="224">
        <v>25005.9375</v>
      </c>
      <c r="X1262" s="224">
        <v>580693.4375</v>
      </c>
    </row>
    <row r="1263" spans="1:24" ht="14" x14ac:dyDescent="0.15">
      <c r="A1263" s="196">
        <v>76</v>
      </c>
      <c r="B1263" s="204"/>
      <c r="C1263" s="231">
        <v>2502837.5</v>
      </c>
      <c r="D1263" s="231">
        <v>1631600</v>
      </c>
      <c r="E1263" s="231">
        <v>1171312.5</v>
      </c>
      <c r="F1263" s="212"/>
      <c r="G1263" s="212"/>
      <c r="I1263" s="209">
        <v>2176925</v>
      </c>
      <c r="J1263" s="209">
        <v>1419325</v>
      </c>
      <c r="K1263" s="209">
        <v>1019075</v>
      </c>
      <c r="M1263" s="210">
        <v>2068078.75</v>
      </c>
      <c r="N1263" s="210">
        <v>1348358.75</v>
      </c>
      <c r="O1263" s="196" t="b">
        <v>1</v>
      </c>
      <c r="P1263" s="196" t="b">
        <v>1</v>
      </c>
      <c r="Q1263" s="196" t="b">
        <v>1</v>
      </c>
      <c r="U1263" s="224">
        <v>585656.25</v>
      </c>
      <c r="V1263" s="224">
        <v>585968.75</v>
      </c>
      <c r="W1263" s="224">
        <v>26368.59375</v>
      </c>
      <c r="X1263" s="224">
        <v>612337.34375</v>
      </c>
    </row>
    <row r="1264" spans="1:24" ht="14" x14ac:dyDescent="0.15">
      <c r="A1264" s="196">
        <v>77</v>
      </c>
      <c r="B1264" s="204"/>
      <c r="C1264" s="231">
        <v>2632125</v>
      </c>
      <c r="D1264" s="231">
        <v>1715875</v>
      </c>
      <c r="E1264" s="231">
        <v>1231825</v>
      </c>
      <c r="F1264" s="212"/>
      <c r="G1264" s="212"/>
      <c r="I1264" s="209">
        <v>2289350</v>
      </c>
      <c r="J1264" s="209">
        <v>1492612.5</v>
      </c>
      <c r="K1264" s="209">
        <v>1071700</v>
      </c>
      <c r="M1264" s="210">
        <v>2174882.5</v>
      </c>
      <c r="N1264" s="210">
        <v>1417981.875</v>
      </c>
      <c r="O1264" s="196" t="b">
        <v>1</v>
      </c>
      <c r="P1264" s="196" t="b">
        <v>1</v>
      </c>
      <c r="Q1264" s="196" t="b">
        <v>1</v>
      </c>
      <c r="U1264" s="224">
        <v>615912.5</v>
      </c>
      <c r="V1264" s="224">
        <v>616225</v>
      </c>
      <c r="W1264" s="224">
        <v>27730.125</v>
      </c>
      <c r="X1264" s="224">
        <v>643955.125</v>
      </c>
    </row>
    <row r="1265" spans="1:24" ht="14" x14ac:dyDescent="0.15">
      <c r="A1265" s="196">
        <v>78</v>
      </c>
      <c r="B1265" s="204"/>
      <c r="C1265" s="231">
        <v>2764125</v>
      </c>
      <c r="D1265" s="231">
        <v>1801900</v>
      </c>
      <c r="E1265" s="231">
        <v>1293575</v>
      </c>
      <c r="F1265" s="212"/>
      <c r="G1265" s="212"/>
      <c r="I1265" s="209">
        <v>2404125</v>
      </c>
      <c r="J1265" s="209">
        <v>1567412.5</v>
      </c>
      <c r="K1265" s="209">
        <v>1125387.5</v>
      </c>
      <c r="M1265" s="210">
        <v>2283918.75</v>
      </c>
      <c r="N1265" s="210">
        <v>1489041.875</v>
      </c>
      <c r="O1265" s="196" t="b">
        <v>1</v>
      </c>
      <c r="P1265" s="196" t="b">
        <v>1</v>
      </c>
      <c r="Q1265" s="196" t="b">
        <v>1</v>
      </c>
      <c r="U1265" s="224">
        <v>646787.5</v>
      </c>
      <c r="V1265" s="224">
        <v>647100</v>
      </c>
      <c r="W1265" s="224">
        <v>29119.5</v>
      </c>
      <c r="X1265" s="224">
        <v>676219.5</v>
      </c>
    </row>
    <row r="1266" spans="1:24" ht="14" x14ac:dyDescent="0.15">
      <c r="A1266" s="196">
        <v>79</v>
      </c>
      <c r="B1266" s="204"/>
      <c r="C1266" s="231">
        <v>2896687.5</v>
      </c>
      <c r="D1266" s="231">
        <v>1888312.5</v>
      </c>
      <c r="E1266" s="231">
        <v>1355587.5</v>
      </c>
      <c r="F1266" s="212"/>
      <c r="G1266" s="212"/>
      <c r="I1266" s="209">
        <v>2519400</v>
      </c>
      <c r="J1266" s="209">
        <v>1642550</v>
      </c>
      <c r="K1266" s="209">
        <v>1179312.5</v>
      </c>
      <c r="M1266" s="210">
        <v>2393430</v>
      </c>
      <c r="N1266" s="210">
        <v>1560422.5</v>
      </c>
      <c r="O1266" s="196" t="b">
        <v>1</v>
      </c>
      <c r="P1266" s="196" t="b">
        <v>1</v>
      </c>
      <c r="Q1266" s="196" t="b">
        <v>1</v>
      </c>
      <c r="U1266" s="224">
        <v>677793.75</v>
      </c>
      <c r="V1266" s="224">
        <v>678106.25</v>
      </c>
      <c r="W1266" s="224">
        <v>30514.78125</v>
      </c>
      <c r="X1266" s="224">
        <v>708621.03125</v>
      </c>
    </row>
    <row r="1267" spans="1:24" ht="14" x14ac:dyDescent="0.15">
      <c r="A1267" s="196">
        <v>80</v>
      </c>
      <c r="B1267" s="204"/>
      <c r="C1267" s="231">
        <v>3029400</v>
      </c>
      <c r="D1267" s="231">
        <v>1974812.5</v>
      </c>
      <c r="E1267" s="231">
        <v>1417700</v>
      </c>
      <c r="F1267" s="212"/>
      <c r="G1267" s="212"/>
      <c r="I1267" s="209">
        <v>2634800</v>
      </c>
      <c r="J1267" s="209">
        <v>1717775</v>
      </c>
      <c r="K1267" s="209">
        <v>1233325</v>
      </c>
      <c r="M1267" s="210">
        <v>2503060</v>
      </c>
      <c r="N1267" s="210">
        <v>1631886.25</v>
      </c>
      <c r="O1267" s="196" t="b">
        <v>1</v>
      </c>
      <c r="P1267" s="196" t="b">
        <v>1</v>
      </c>
      <c r="Q1267" s="196" t="b">
        <v>1</v>
      </c>
      <c r="U1267" s="224">
        <v>708850</v>
      </c>
      <c r="V1267" s="224">
        <v>709162.5</v>
      </c>
      <c r="W1267" s="224">
        <v>31912.3125</v>
      </c>
      <c r="X1267" s="224">
        <v>741074.8125</v>
      </c>
    </row>
    <row r="1268" spans="1:24" ht="14" x14ac:dyDescent="0.15">
      <c r="A1268" s="196">
        <v>81</v>
      </c>
      <c r="B1268" s="204"/>
      <c r="C1268" s="231">
        <v>3161462.5</v>
      </c>
      <c r="D1268" s="231">
        <v>2060900</v>
      </c>
      <c r="E1268" s="231">
        <v>1479500</v>
      </c>
      <c r="F1268" s="212"/>
      <c r="G1268" s="212"/>
      <c r="I1268" s="209">
        <v>2749637.5</v>
      </c>
      <c r="J1268" s="209">
        <v>1792625</v>
      </c>
      <c r="K1268" s="209">
        <v>1287062.5</v>
      </c>
      <c r="M1268" s="210">
        <v>2612155.625</v>
      </c>
      <c r="N1268" s="210">
        <v>1702993.75</v>
      </c>
      <c r="O1268" s="196" t="b">
        <v>1</v>
      </c>
      <c r="P1268" s="196" t="b">
        <v>1</v>
      </c>
      <c r="Q1268" s="196" t="b">
        <v>1</v>
      </c>
      <c r="U1268" s="224">
        <v>739750</v>
      </c>
      <c r="V1268" s="224">
        <v>740062.5</v>
      </c>
      <c r="W1268" s="224">
        <v>33302.8125</v>
      </c>
      <c r="X1268" s="224">
        <v>773365.3125</v>
      </c>
    </row>
    <row r="1269" spans="1:24" ht="14" x14ac:dyDescent="0.15">
      <c r="A1269" s="196">
        <v>82</v>
      </c>
      <c r="B1269" s="204"/>
      <c r="C1269" s="231">
        <v>3294037.5</v>
      </c>
      <c r="D1269" s="231">
        <v>2147287.5</v>
      </c>
      <c r="E1269" s="231">
        <v>1541525</v>
      </c>
      <c r="F1269" s="212"/>
      <c r="G1269" s="212"/>
      <c r="I1269" s="209">
        <v>2864925</v>
      </c>
      <c r="J1269" s="209">
        <v>1867750</v>
      </c>
      <c r="K1269" s="209">
        <v>1341000</v>
      </c>
      <c r="M1269" s="210">
        <v>2721678.75</v>
      </c>
      <c r="N1269" s="210">
        <v>1774362.5</v>
      </c>
      <c r="O1269" s="196" t="b">
        <v>1</v>
      </c>
      <c r="P1269" s="196" t="b">
        <v>1</v>
      </c>
      <c r="Q1269" s="196" t="b">
        <v>1</v>
      </c>
      <c r="U1269" s="224">
        <v>770762.5</v>
      </c>
      <c r="V1269" s="224">
        <v>771075</v>
      </c>
      <c r="W1269" s="224">
        <v>34698.375</v>
      </c>
      <c r="X1269" s="224">
        <v>805773.375</v>
      </c>
    </row>
    <row r="1270" spans="1:24" ht="14" x14ac:dyDescent="0.15">
      <c r="A1270" s="196">
        <v>83</v>
      </c>
      <c r="B1270" s="204"/>
      <c r="C1270" s="231">
        <v>3426675</v>
      </c>
      <c r="D1270" s="231">
        <v>2233750</v>
      </c>
      <c r="E1270" s="231">
        <v>1603550</v>
      </c>
      <c r="F1270" s="212"/>
      <c r="G1270" s="212"/>
      <c r="I1270" s="209">
        <v>2980262.5</v>
      </c>
      <c r="J1270" s="209">
        <v>1942937.5</v>
      </c>
      <c r="K1270" s="209">
        <v>1394937.5</v>
      </c>
      <c r="M1270" s="210">
        <v>2831249.375</v>
      </c>
      <c r="N1270" s="210">
        <v>1845790.625</v>
      </c>
      <c r="O1270" s="196" t="b">
        <v>1</v>
      </c>
      <c r="P1270" s="196" t="b">
        <v>1</v>
      </c>
      <c r="Q1270" s="196" t="b">
        <v>1</v>
      </c>
      <c r="U1270" s="224">
        <v>801775</v>
      </c>
      <c r="V1270" s="224">
        <v>802087.5</v>
      </c>
      <c r="W1270" s="224">
        <v>36093.9375</v>
      </c>
      <c r="X1270" s="224">
        <v>838181.4375</v>
      </c>
    </row>
    <row r="1271" spans="1:24" ht="14" x14ac:dyDescent="0.15">
      <c r="A1271" s="196">
        <v>84</v>
      </c>
      <c r="B1271" s="204" t="s">
        <v>24</v>
      </c>
      <c r="C1271" s="231">
        <v>3558900</v>
      </c>
      <c r="D1271" s="231">
        <v>2319912.5</v>
      </c>
      <c r="E1271" s="231">
        <v>1665425</v>
      </c>
      <c r="F1271" s="212"/>
      <c r="G1271" s="212"/>
      <c r="I1271" s="209">
        <v>3095237.5</v>
      </c>
      <c r="J1271" s="209">
        <v>2017862.5</v>
      </c>
      <c r="K1271" s="209">
        <v>1448737.5</v>
      </c>
      <c r="M1271" s="210">
        <v>2940475.625</v>
      </c>
      <c r="N1271" s="210">
        <v>1916969.375</v>
      </c>
      <c r="O1271" s="196" t="b">
        <v>1</v>
      </c>
      <c r="P1271" s="196" t="b">
        <v>1</v>
      </c>
      <c r="Q1271" s="196" t="b">
        <v>1</v>
      </c>
      <c r="U1271" s="224">
        <v>832712.5</v>
      </c>
      <c r="V1271" s="224">
        <v>833025</v>
      </c>
      <c r="W1271" s="224">
        <v>37486.125</v>
      </c>
      <c r="X1271" s="224">
        <v>870511.125</v>
      </c>
    </row>
    <row r="1272" spans="1:24" ht="14" x14ac:dyDescent="0.15">
      <c r="A1272" s="196">
        <v>1</v>
      </c>
      <c r="B1272" s="204" t="s">
        <v>25</v>
      </c>
      <c r="C1272" s="231">
        <v>111537.5</v>
      </c>
      <c r="D1272" s="231">
        <v>72700</v>
      </c>
      <c r="E1272" s="231">
        <v>52187.5</v>
      </c>
      <c r="F1272" s="212"/>
      <c r="G1272" s="212"/>
      <c r="I1272" s="209">
        <v>96987.5</v>
      </c>
      <c r="J1272" s="209">
        <v>63212.5</v>
      </c>
      <c r="K1272" s="209">
        <v>45375</v>
      </c>
      <c r="M1272" s="210">
        <v>92138.125</v>
      </c>
      <c r="N1272" s="210">
        <v>60051.875</v>
      </c>
      <c r="O1272" s="196" t="b">
        <v>1</v>
      </c>
      <c r="P1272" s="196" t="b">
        <v>1</v>
      </c>
      <c r="Q1272" s="196" t="b">
        <v>1</v>
      </c>
      <c r="U1272" s="224">
        <v>26093.75</v>
      </c>
      <c r="V1272" s="224">
        <v>26406.25</v>
      </c>
      <c r="W1272" s="224">
        <v>1188.28125</v>
      </c>
      <c r="X1272" s="224">
        <v>27594.53125</v>
      </c>
    </row>
    <row r="1273" spans="1:24" ht="14" x14ac:dyDescent="0.15">
      <c r="A1273" s="196">
        <v>2</v>
      </c>
      <c r="B1273" s="204" t="s">
        <v>26</v>
      </c>
      <c r="C1273" s="231">
        <v>175687.5</v>
      </c>
      <c r="D1273" s="231">
        <v>114512.5</v>
      </c>
      <c r="E1273" s="231">
        <v>82187.5</v>
      </c>
      <c r="F1273" s="212"/>
      <c r="G1273" s="212"/>
      <c r="I1273" s="209">
        <v>152775</v>
      </c>
      <c r="J1273" s="209">
        <v>99575</v>
      </c>
      <c r="K1273" s="209">
        <v>71462.5</v>
      </c>
      <c r="M1273" s="210">
        <v>145136.25</v>
      </c>
      <c r="N1273" s="210">
        <v>94596.25</v>
      </c>
      <c r="O1273" s="196" t="b">
        <v>1</v>
      </c>
      <c r="P1273" s="196" t="b">
        <v>1</v>
      </c>
      <c r="Q1273" s="196" t="b">
        <v>1</v>
      </c>
      <c r="U1273" s="224">
        <v>41093.75</v>
      </c>
      <c r="V1273" s="224">
        <v>41406.25</v>
      </c>
      <c r="W1273" s="224">
        <v>1863.28125</v>
      </c>
      <c r="X1273" s="224">
        <v>43269.53125</v>
      </c>
    </row>
    <row r="1274" spans="1:24" ht="14" x14ac:dyDescent="0.15">
      <c r="A1274" s="196">
        <v>3</v>
      </c>
      <c r="B1274" s="204" t="s">
        <v>27</v>
      </c>
      <c r="C1274" s="231">
        <v>256275</v>
      </c>
      <c r="D1274" s="231">
        <v>167025</v>
      </c>
      <c r="E1274" s="231">
        <v>119887.5</v>
      </c>
      <c r="F1274" s="212"/>
      <c r="G1274" s="212"/>
      <c r="I1274" s="209">
        <v>222850</v>
      </c>
      <c r="J1274" s="209">
        <v>145237.5</v>
      </c>
      <c r="K1274" s="209">
        <v>104250</v>
      </c>
      <c r="M1274" s="210">
        <v>211707.5</v>
      </c>
      <c r="N1274" s="210">
        <v>137975.625</v>
      </c>
      <c r="O1274" s="196" t="b">
        <v>1</v>
      </c>
      <c r="P1274" s="196" t="b">
        <v>1</v>
      </c>
      <c r="Q1274" s="196" t="b">
        <v>1</v>
      </c>
      <c r="U1274" s="224">
        <v>59943.75</v>
      </c>
      <c r="V1274" s="224">
        <v>60256.25</v>
      </c>
      <c r="W1274" s="224">
        <v>2711.53125</v>
      </c>
      <c r="X1274" s="224">
        <v>62967.78125</v>
      </c>
    </row>
    <row r="1276" spans="1:24" ht="18" x14ac:dyDescent="0.2">
      <c r="A1276" s="272" t="s">
        <v>38</v>
      </c>
      <c r="B1276" s="272"/>
      <c r="C1276" s="272"/>
      <c r="D1276" s="272"/>
      <c r="E1276" s="272"/>
      <c r="F1276" s="272"/>
      <c r="G1276" s="272"/>
    </row>
    <row r="1277" spans="1:24" x14ac:dyDescent="0.15">
      <c r="A1277" s="271" t="s">
        <v>17</v>
      </c>
      <c r="B1277" s="271"/>
      <c r="C1277" s="271"/>
      <c r="D1277" s="271"/>
      <c r="E1277" s="271"/>
      <c r="F1277" s="271"/>
      <c r="G1277" s="271"/>
    </row>
    <row r="1278" spans="1:24" x14ac:dyDescent="0.15">
      <c r="A1278" s="196" t="s">
        <v>0</v>
      </c>
      <c r="B1278" s="199" t="s">
        <v>0</v>
      </c>
      <c r="C1278" s="207">
        <v>0</v>
      </c>
      <c r="D1278" s="207">
        <v>1000</v>
      </c>
      <c r="E1278" s="211">
        <v>2000</v>
      </c>
      <c r="F1278" s="241"/>
      <c r="G1278" s="241"/>
    </row>
    <row r="1279" spans="1:24" x14ac:dyDescent="0.15">
      <c r="A1279" s="196">
        <v>18</v>
      </c>
      <c r="B1279" s="204"/>
      <c r="C1279" s="226">
        <v>24924.124999999996</v>
      </c>
      <c r="D1279" s="226">
        <v>16290.406250000002</v>
      </c>
      <c r="E1279" s="226">
        <v>11726.6875</v>
      </c>
      <c r="F1279" s="226">
        <v>0</v>
      </c>
      <c r="G1279" s="226">
        <v>0</v>
      </c>
      <c r="I1279" s="196">
        <v>21672.750000000004</v>
      </c>
      <c r="J1279" s="196">
        <v>14165.218750000002</v>
      </c>
      <c r="K1279" s="196">
        <v>10196.968750000002</v>
      </c>
      <c r="M1279" s="213">
        <v>20589.112500000003</v>
      </c>
      <c r="N1279" s="213">
        <v>13456.957812500001</v>
      </c>
      <c r="O1279" s="196" t="b">
        <v>0</v>
      </c>
      <c r="P1279" s="196" t="b">
        <v>0</v>
      </c>
      <c r="Q1279" s="196" t="b">
        <v>0</v>
      </c>
    </row>
    <row r="1280" spans="1:24" x14ac:dyDescent="0.15">
      <c r="A1280" s="196">
        <v>19</v>
      </c>
      <c r="B1280" s="204"/>
      <c r="C1280" s="226">
        <v>25894.21875</v>
      </c>
      <c r="D1280" s="226">
        <v>16920.5625</v>
      </c>
      <c r="E1280" s="226">
        <v>12179.937500000002</v>
      </c>
      <c r="F1280" s="226">
        <v>0</v>
      </c>
      <c r="G1280" s="226">
        <v>0</v>
      </c>
      <c r="I1280" s="196">
        <v>22516.8125</v>
      </c>
      <c r="J1280" s="196">
        <v>14713.281250000002</v>
      </c>
      <c r="K1280" s="196">
        <v>10591.250000000002</v>
      </c>
      <c r="M1280" s="213">
        <v>21390.971874999999</v>
      </c>
      <c r="N1280" s="213">
        <v>13977.617187500002</v>
      </c>
      <c r="O1280" s="196" t="b">
        <v>0</v>
      </c>
      <c r="P1280" s="196" t="b">
        <v>0</v>
      </c>
      <c r="Q1280" s="196" t="b">
        <v>0</v>
      </c>
    </row>
    <row r="1281" spans="1:17" x14ac:dyDescent="0.15">
      <c r="A1281" s="196">
        <v>20</v>
      </c>
      <c r="B1281" s="204"/>
      <c r="C1281" s="226">
        <v>26937.15625</v>
      </c>
      <c r="D1281" s="226">
        <v>17601.59375</v>
      </c>
      <c r="E1281" s="226">
        <v>12669.031250000002</v>
      </c>
      <c r="F1281" s="226">
        <v>0</v>
      </c>
      <c r="G1281" s="226">
        <v>0</v>
      </c>
      <c r="I1281" s="196">
        <v>23423.3125</v>
      </c>
      <c r="J1281" s="196">
        <v>15305.281250000002</v>
      </c>
      <c r="K1281" s="196">
        <v>11016.75</v>
      </c>
      <c r="M1281" s="213">
        <v>22252.146874999999</v>
      </c>
      <c r="N1281" s="213">
        <v>14540.017187500001</v>
      </c>
      <c r="O1281" s="196" t="b">
        <v>0</v>
      </c>
      <c r="P1281" s="196" t="b">
        <v>0</v>
      </c>
      <c r="Q1281" s="196" t="b">
        <v>0</v>
      </c>
    </row>
    <row r="1282" spans="1:17" x14ac:dyDescent="0.15">
      <c r="A1282" s="196">
        <v>21</v>
      </c>
      <c r="B1282" s="204"/>
      <c r="C1282" s="226">
        <v>27950.03125</v>
      </c>
      <c r="D1282" s="226">
        <v>18259.5</v>
      </c>
      <c r="E1282" s="226">
        <v>13143.09375</v>
      </c>
      <c r="F1282" s="226">
        <v>0</v>
      </c>
      <c r="G1282" s="226">
        <v>0</v>
      </c>
      <c r="I1282" s="196">
        <v>24304.375</v>
      </c>
      <c r="J1282" s="196">
        <v>15877.625000000002</v>
      </c>
      <c r="K1282" s="196">
        <v>11428.375</v>
      </c>
      <c r="M1282" s="213">
        <v>23089.15625</v>
      </c>
      <c r="N1282" s="213">
        <v>15083.743750000001</v>
      </c>
      <c r="O1282" s="196" t="b">
        <v>0</v>
      </c>
      <c r="P1282" s="196" t="b">
        <v>0</v>
      </c>
      <c r="Q1282" s="196" t="b">
        <v>0</v>
      </c>
    </row>
    <row r="1283" spans="1:17" x14ac:dyDescent="0.15">
      <c r="A1283" s="196">
        <v>22</v>
      </c>
      <c r="B1283" s="204"/>
      <c r="C1283" s="226">
        <v>28923.593749999996</v>
      </c>
      <c r="D1283" s="226">
        <v>18897.75</v>
      </c>
      <c r="E1283" s="226">
        <v>13596.34375</v>
      </c>
      <c r="F1283" s="226">
        <v>0</v>
      </c>
      <c r="G1283" s="226">
        <v>0</v>
      </c>
      <c r="I1283" s="196">
        <v>25150.75</v>
      </c>
      <c r="J1283" s="196">
        <v>16432.625000000004</v>
      </c>
      <c r="K1283" s="196">
        <v>11822.65625</v>
      </c>
      <c r="M1283" s="213">
        <v>23893.212499999998</v>
      </c>
      <c r="N1283" s="213">
        <v>15610.993750000003</v>
      </c>
      <c r="O1283" s="196" t="b">
        <v>0</v>
      </c>
      <c r="P1283" s="196" t="b">
        <v>0</v>
      </c>
      <c r="Q1283" s="196" t="b">
        <v>0</v>
      </c>
    </row>
    <row r="1284" spans="1:17" x14ac:dyDescent="0.15">
      <c r="A1284" s="196">
        <v>23</v>
      </c>
      <c r="B1284" s="204"/>
      <c r="C1284" s="226">
        <v>29948.03125</v>
      </c>
      <c r="D1284" s="226">
        <v>19562.59375</v>
      </c>
      <c r="E1284" s="226">
        <v>14078.5</v>
      </c>
      <c r="F1284" s="226">
        <v>0</v>
      </c>
      <c r="G1284" s="226">
        <v>0</v>
      </c>
      <c r="I1284" s="196">
        <v>26042.21875</v>
      </c>
      <c r="J1284" s="196">
        <v>17010.750000000004</v>
      </c>
      <c r="K1284" s="196">
        <v>12242.375</v>
      </c>
      <c r="M1284" s="213">
        <v>24740.107812499999</v>
      </c>
      <c r="N1284" s="213">
        <v>16160.212500000003</v>
      </c>
      <c r="O1284" s="196" t="b">
        <v>0</v>
      </c>
      <c r="P1284" s="196" t="b">
        <v>0</v>
      </c>
      <c r="Q1284" s="196" t="b">
        <v>0</v>
      </c>
    </row>
    <row r="1285" spans="1:17" x14ac:dyDescent="0.15">
      <c r="A1285" s="196">
        <v>24</v>
      </c>
      <c r="B1285" s="204"/>
      <c r="C1285" s="226">
        <v>30963.218749999996</v>
      </c>
      <c r="D1285" s="226">
        <v>20221.65625</v>
      </c>
      <c r="E1285" s="226">
        <v>14549.093750000002</v>
      </c>
      <c r="F1285" s="226">
        <v>0</v>
      </c>
      <c r="G1285" s="226">
        <v>0</v>
      </c>
      <c r="I1285" s="196">
        <v>26924.4375</v>
      </c>
      <c r="J1285" s="196">
        <v>17584.250000000004</v>
      </c>
      <c r="K1285" s="196">
        <v>12651.6875</v>
      </c>
      <c r="M1285" s="213">
        <v>25578.215624999997</v>
      </c>
      <c r="N1285" s="213">
        <v>16705.037500000002</v>
      </c>
      <c r="O1285" s="196" t="b">
        <v>0</v>
      </c>
      <c r="P1285" s="196" t="b">
        <v>0</v>
      </c>
      <c r="Q1285" s="196" t="b">
        <v>0</v>
      </c>
    </row>
    <row r="1286" spans="1:17" x14ac:dyDescent="0.15">
      <c r="A1286" s="196">
        <v>25</v>
      </c>
      <c r="B1286" s="204"/>
      <c r="C1286" s="226">
        <v>31929.84375</v>
      </c>
      <c r="D1286" s="226">
        <v>20855.281249999996</v>
      </c>
      <c r="E1286" s="226">
        <v>15004.65625</v>
      </c>
      <c r="F1286" s="226">
        <v>0</v>
      </c>
      <c r="G1286" s="226">
        <v>0</v>
      </c>
      <c r="I1286" s="196">
        <v>27765.031250000004</v>
      </c>
      <c r="J1286" s="196">
        <v>18134.625000000004</v>
      </c>
      <c r="K1286" s="196">
        <v>13047.125</v>
      </c>
      <c r="M1286" s="213">
        <v>26376.779687500002</v>
      </c>
      <c r="N1286" s="213">
        <v>17227.893750000003</v>
      </c>
      <c r="O1286" s="196" t="b">
        <v>0</v>
      </c>
      <c r="P1286" s="196" t="b">
        <v>0</v>
      </c>
      <c r="Q1286" s="196" t="b">
        <v>0</v>
      </c>
    </row>
    <row r="1287" spans="1:17" x14ac:dyDescent="0.15">
      <c r="A1287" s="196">
        <v>26</v>
      </c>
      <c r="B1287" s="204"/>
      <c r="C1287" s="226">
        <v>32950.8125</v>
      </c>
      <c r="D1287" s="226">
        <v>21520.125</v>
      </c>
      <c r="E1287" s="226">
        <v>15479.875</v>
      </c>
      <c r="F1287" s="226">
        <v>0</v>
      </c>
      <c r="G1287" s="226">
        <v>0</v>
      </c>
      <c r="I1287" s="196">
        <v>28653.031250000004</v>
      </c>
      <c r="J1287" s="196">
        <v>18712.750000000004</v>
      </c>
      <c r="K1287" s="196">
        <v>13461.0625</v>
      </c>
      <c r="M1287" s="213">
        <v>27220.379687500001</v>
      </c>
      <c r="N1287" s="213">
        <v>17777.112500000003</v>
      </c>
      <c r="O1287" s="196" t="b">
        <v>0</v>
      </c>
      <c r="P1287" s="196" t="b">
        <v>0</v>
      </c>
      <c r="Q1287" s="196" t="b">
        <v>0</v>
      </c>
    </row>
    <row r="1288" spans="1:17" x14ac:dyDescent="0.15">
      <c r="A1288" s="196">
        <v>27</v>
      </c>
      <c r="B1288" s="204"/>
      <c r="C1288" s="226">
        <v>33969.46875</v>
      </c>
      <c r="D1288" s="226">
        <v>22184.96875</v>
      </c>
      <c r="E1288" s="226">
        <v>15957.406250000002</v>
      </c>
      <c r="F1288" s="226">
        <v>0</v>
      </c>
      <c r="G1288" s="226">
        <v>0</v>
      </c>
      <c r="I1288" s="196">
        <v>29538.718750000004</v>
      </c>
      <c r="J1288" s="196">
        <v>19290.875000000004</v>
      </c>
      <c r="K1288" s="196">
        <v>13876.156250000002</v>
      </c>
      <c r="M1288" s="213">
        <v>28061.782812500001</v>
      </c>
      <c r="N1288" s="213">
        <v>18326.331250000003</v>
      </c>
      <c r="O1288" s="196" t="b">
        <v>0</v>
      </c>
      <c r="P1288" s="196" t="b">
        <v>0</v>
      </c>
      <c r="Q1288" s="196" t="b">
        <v>0</v>
      </c>
    </row>
    <row r="1289" spans="1:17" x14ac:dyDescent="0.15">
      <c r="A1289" s="196">
        <v>28</v>
      </c>
      <c r="B1289" s="204"/>
      <c r="C1289" s="226">
        <v>35007.78125</v>
      </c>
      <c r="D1289" s="226">
        <v>22860.218749999996</v>
      </c>
      <c r="E1289" s="226">
        <v>16441.875</v>
      </c>
      <c r="F1289" s="226">
        <v>0</v>
      </c>
      <c r="G1289" s="226">
        <v>0</v>
      </c>
      <c r="I1289" s="196">
        <v>30441.750000000004</v>
      </c>
      <c r="J1289" s="196">
        <v>19878.250000000004</v>
      </c>
      <c r="K1289" s="196">
        <v>14297.031250000002</v>
      </c>
      <c r="M1289" s="213">
        <v>28919.662500000002</v>
      </c>
      <c r="N1289" s="213">
        <v>18884.337500000001</v>
      </c>
      <c r="O1289" s="196" t="b">
        <v>0</v>
      </c>
      <c r="P1289" s="196" t="b">
        <v>0</v>
      </c>
      <c r="Q1289" s="196" t="b">
        <v>0</v>
      </c>
    </row>
    <row r="1290" spans="1:17" x14ac:dyDescent="0.15">
      <c r="A1290" s="196">
        <v>29</v>
      </c>
      <c r="B1290" s="204"/>
      <c r="C1290" s="226">
        <v>36338.625</v>
      </c>
      <c r="D1290" s="226">
        <v>23727.406249999996</v>
      </c>
      <c r="E1290" s="226">
        <v>17065.09375</v>
      </c>
      <c r="F1290" s="226">
        <v>0</v>
      </c>
      <c r="G1290" s="226">
        <v>0</v>
      </c>
      <c r="I1290" s="196">
        <v>31599.156250000004</v>
      </c>
      <c r="J1290" s="196">
        <v>20632.125000000004</v>
      </c>
      <c r="K1290" s="196">
        <v>14839.312500000002</v>
      </c>
      <c r="M1290" s="213">
        <v>30019.198437500003</v>
      </c>
      <c r="N1290" s="213">
        <v>19600.518750000003</v>
      </c>
      <c r="O1290" s="196" t="b">
        <v>0</v>
      </c>
      <c r="P1290" s="196" t="b">
        <v>0</v>
      </c>
      <c r="Q1290" s="196" t="b">
        <v>0</v>
      </c>
    </row>
    <row r="1291" spans="1:17" x14ac:dyDescent="0.15">
      <c r="A1291" s="196">
        <v>30</v>
      </c>
      <c r="B1291" s="204"/>
      <c r="C1291" s="226">
        <v>37712.25</v>
      </c>
      <c r="D1291" s="226">
        <v>24622.343749999996</v>
      </c>
      <c r="E1291" s="226">
        <v>17710.28125</v>
      </c>
      <c r="F1291" s="226">
        <v>0</v>
      </c>
      <c r="G1291" s="226">
        <v>0</v>
      </c>
      <c r="I1291" s="196">
        <v>32793.562500000007</v>
      </c>
      <c r="J1291" s="196">
        <v>21410.281250000004</v>
      </c>
      <c r="K1291" s="196">
        <v>15400.093750000002</v>
      </c>
      <c r="M1291" s="213">
        <v>31153.884375000005</v>
      </c>
      <c r="N1291" s="213">
        <v>20339.767187500001</v>
      </c>
      <c r="O1291" s="196" t="b">
        <v>0</v>
      </c>
      <c r="P1291" s="196" t="b">
        <v>0</v>
      </c>
      <c r="Q1291" s="196" t="b">
        <v>0</v>
      </c>
    </row>
    <row r="1292" spans="1:17" x14ac:dyDescent="0.15">
      <c r="A1292" s="196">
        <v>31</v>
      </c>
      <c r="B1292" s="204"/>
      <c r="C1292" s="226">
        <v>39081.25</v>
      </c>
      <c r="D1292" s="226">
        <v>25514.96875</v>
      </c>
      <c r="E1292" s="226">
        <v>18349.6875</v>
      </c>
      <c r="F1292" s="226">
        <v>0</v>
      </c>
      <c r="G1292" s="226">
        <v>0</v>
      </c>
      <c r="I1292" s="196">
        <v>33983.343750000007</v>
      </c>
      <c r="J1292" s="196">
        <v>22187.28125</v>
      </c>
      <c r="K1292" s="196">
        <v>15956.250000000002</v>
      </c>
      <c r="M1292" s="213">
        <v>32284.176562500004</v>
      </c>
      <c r="N1292" s="213">
        <v>21077.917187499999</v>
      </c>
      <c r="O1292" s="196" t="b">
        <v>0</v>
      </c>
      <c r="P1292" s="196" t="b">
        <v>0</v>
      </c>
      <c r="Q1292" s="196" t="b">
        <v>0</v>
      </c>
    </row>
    <row r="1293" spans="1:17" x14ac:dyDescent="0.15">
      <c r="A1293" s="196">
        <v>32</v>
      </c>
      <c r="B1293" s="204"/>
      <c r="C1293" s="226">
        <v>40482.625</v>
      </c>
      <c r="D1293" s="226">
        <v>26427.25</v>
      </c>
      <c r="E1293" s="226">
        <v>19004.125</v>
      </c>
      <c r="F1293" s="226">
        <v>0</v>
      </c>
      <c r="G1293" s="226">
        <v>0</v>
      </c>
      <c r="I1293" s="196">
        <v>35202.031250000007</v>
      </c>
      <c r="J1293" s="196">
        <v>22980.46875</v>
      </c>
      <c r="K1293" s="196">
        <v>16525.125000000004</v>
      </c>
      <c r="M1293" s="213">
        <v>33441.929687500007</v>
      </c>
      <c r="N1293" s="213">
        <v>21831.4453125</v>
      </c>
      <c r="O1293" s="196" t="b">
        <v>0</v>
      </c>
      <c r="P1293" s="196" t="b">
        <v>0</v>
      </c>
      <c r="Q1293" s="196" t="b">
        <v>0</v>
      </c>
    </row>
    <row r="1294" spans="1:17" x14ac:dyDescent="0.15">
      <c r="A1294" s="196">
        <v>33</v>
      </c>
      <c r="B1294" s="204"/>
      <c r="C1294" s="226">
        <v>41317.437500000007</v>
      </c>
      <c r="D1294" s="226">
        <v>26973</v>
      </c>
      <c r="E1294" s="226">
        <v>19397.25</v>
      </c>
      <c r="F1294" s="226">
        <v>0</v>
      </c>
      <c r="G1294" s="226">
        <v>0</v>
      </c>
      <c r="I1294" s="196">
        <v>35928.156250000007</v>
      </c>
      <c r="J1294" s="196">
        <v>23454.53125</v>
      </c>
      <c r="K1294" s="196">
        <v>16867.375000000004</v>
      </c>
      <c r="M1294" s="213">
        <v>34131.748437500006</v>
      </c>
      <c r="N1294" s="213">
        <v>22281.8046875</v>
      </c>
      <c r="O1294" s="196" t="b">
        <v>0</v>
      </c>
      <c r="P1294" s="196" t="b">
        <v>0</v>
      </c>
      <c r="Q1294" s="196" t="b">
        <v>0</v>
      </c>
    </row>
    <row r="1295" spans="1:17" x14ac:dyDescent="0.15">
      <c r="A1295" s="196">
        <v>34</v>
      </c>
      <c r="B1295" s="204"/>
      <c r="C1295" s="226">
        <v>42198.500000000007</v>
      </c>
      <c r="D1295" s="226">
        <v>27549.968749999996</v>
      </c>
      <c r="E1295" s="226">
        <v>19812.34375</v>
      </c>
      <c r="F1295" s="226">
        <v>0</v>
      </c>
      <c r="G1295" s="226">
        <v>0</v>
      </c>
      <c r="I1295" s="196">
        <v>36694.750000000007</v>
      </c>
      <c r="J1295" s="196">
        <v>23956.34375</v>
      </c>
      <c r="K1295" s="196">
        <v>17228.125000000004</v>
      </c>
      <c r="M1295" s="213">
        <v>34860.012500000004</v>
      </c>
      <c r="N1295" s="213">
        <v>22758.526562499999</v>
      </c>
      <c r="O1295" s="196" t="b">
        <v>0</v>
      </c>
      <c r="P1295" s="196" t="b">
        <v>0</v>
      </c>
      <c r="Q1295" s="196" t="b">
        <v>0</v>
      </c>
    </row>
    <row r="1296" spans="1:17" x14ac:dyDescent="0.15">
      <c r="A1296" s="196">
        <v>35</v>
      </c>
      <c r="B1296" s="204"/>
      <c r="C1296" s="226">
        <v>43074.9375</v>
      </c>
      <c r="D1296" s="226">
        <v>28120</v>
      </c>
      <c r="E1296" s="226">
        <v>20218.1875</v>
      </c>
      <c r="F1296" s="226">
        <v>0</v>
      </c>
      <c r="G1296" s="226">
        <v>0</v>
      </c>
      <c r="I1296" s="196">
        <v>37456.718750000007</v>
      </c>
      <c r="J1296" s="196">
        <v>24452.375</v>
      </c>
      <c r="K1296" s="196">
        <v>17580.781250000004</v>
      </c>
      <c r="M1296" s="213">
        <v>35583.882812500007</v>
      </c>
      <c r="N1296" s="213">
        <v>23229.756249999999</v>
      </c>
      <c r="O1296" s="196" t="b">
        <v>0</v>
      </c>
      <c r="P1296" s="196" t="b">
        <v>0</v>
      </c>
      <c r="Q1296" s="196" t="b">
        <v>0</v>
      </c>
    </row>
    <row r="1297" spans="1:17" x14ac:dyDescent="0.15">
      <c r="A1297" s="196">
        <v>36</v>
      </c>
      <c r="B1297" s="204"/>
      <c r="C1297" s="226">
        <v>43950.218750000007</v>
      </c>
      <c r="D1297" s="226">
        <v>28688.875</v>
      </c>
      <c r="E1297" s="226">
        <v>20625.1875</v>
      </c>
      <c r="F1297" s="226">
        <v>0</v>
      </c>
      <c r="G1297" s="226">
        <v>0</v>
      </c>
      <c r="I1297" s="196">
        <v>38217.531250000007</v>
      </c>
      <c r="J1297" s="196">
        <v>24947.25</v>
      </c>
      <c r="K1297" s="196">
        <v>17934.593750000004</v>
      </c>
      <c r="M1297" s="213">
        <v>36306.654687500006</v>
      </c>
      <c r="N1297" s="213">
        <v>23699.887499999997</v>
      </c>
      <c r="O1297" s="196" t="b">
        <v>0</v>
      </c>
      <c r="P1297" s="196" t="b">
        <v>0</v>
      </c>
      <c r="Q1297" s="196" t="b">
        <v>0</v>
      </c>
    </row>
    <row r="1298" spans="1:17" x14ac:dyDescent="0.15">
      <c r="A1298" s="196">
        <v>37</v>
      </c>
      <c r="B1298" s="204"/>
      <c r="C1298" s="226">
        <v>44824.343750000007</v>
      </c>
      <c r="D1298" s="226">
        <v>29258.90625</v>
      </c>
      <c r="E1298" s="226">
        <v>21036.8125</v>
      </c>
      <c r="F1298" s="226">
        <v>0</v>
      </c>
      <c r="G1298" s="226">
        <v>0</v>
      </c>
      <c r="I1298" s="196">
        <v>38977.187500000007</v>
      </c>
      <c r="J1298" s="196">
        <v>25442.125</v>
      </c>
      <c r="K1298" s="196">
        <v>18293.031250000004</v>
      </c>
      <c r="M1298" s="213">
        <v>37028.328125000007</v>
      </c>
      <c r="N1298" s="213">
        <v>24170.018749999999</v>
      </c>
      <c r="O1298" s="196" t="b">
        <v>0</v>
      </c>
      <c r="P1298" s="196" t="b">
        <v>0</v>
      </c>
      <c r="Q1298" s="196" t="b">
        <v>0</v>
      </c>
    </row>
    <row r="1299" spans="1:17" x14ac:dyDescent="0.15">
      <c r="A1299" s="196">
        <v>38</v>
      </c>
      <c r="B1299" s="204"/>
      <c r="C1299" s="226">
        <v>45587.468750000007</v>
      </c>
      <c r="D1299" s="226">
        <v>29754.9375</v>
      </c>
      <c r="E1299" s="226">
        <v>21395.25</v>
      </c>
      <c r="F1299" s="226">
        <v>0</v>
      </c>
      <c r="G1299" s="226">
        <v>0</v>
      </c>
      <c r="I1299" s="196">
        <v>39640.875000000007</v>
      </c>
      <c r="J1299" s="196">
        <v>25873.40625</v>
      </c>
      <c r="K1299" s="196">
        <v>18604.062500000004</v>
      </c>
      <c r="M1299" s="213">
        <v>37658.831250000003</v>
      </c>
      <c r="N1299" s="213">
        <v>24579.735937499998</v>
      </c>
      <c r="O1299" s="196" t="b">
        <v>0</v>
      </c>
      <c r="P1299" s="196" t="b">
        <v>0</v>
      </c>
      <c r="Q1299" s="196" t="b">
        <v>0</v>
      </c>
    </row>
    <row r="1300" spans="1:17" x14ac:dyDescent="0.15">
      <c r="A1300" s="196">
        <v>39</v>
      </c>
      <c r="B1300" s="204"/>
      <c r="C1300" s="226">
        <v>46302.031250000007</v>
      </c>
      <c r="D1300" s="226">
        <v>30224.374999999996</v>
      </c>
      <c r="E1300" s="226">
        <v>21728.25</v>
      </c>
      <c r="F1300" s="226">
        <v>0</v>
      </c>
      <c r="G1300" s="226">
        <v>0</v>
      </c>
      <c r="I1300" s="196">
        <v>40262.937500000007</v>
      </c>
      <c r="J1300" s="196">
        <v>26281.5625</v>
      </c>
      <c r="K1300" s="196">
        <v>18894.281250000004</v>
      </c>
      <c r="M1300" s="213">
        <v>38249.790625000009</v>
      </c>
      <c r="N1300" s="213">
        <v>24967.484375</v>
      </c>
      <c r="O1300" s="196" t="b">
        <v>0</v>
      </c>
      <c r="P1300" s="196" t="b">
        <v>0</v>
      </c>
      <c r="Q1300" s="196" t="b">
        <v>0</v>
      </c>
    </row>
    <row r="1301" spans="1:17" x14ac:dyDescent="0.15">
      <c r="A1301" s="196">
        <v>40</v>
      </c>
      <c r="B1301" s="204"/>
      <c r="C1301" s="226">
        <v>47059.375</v>
      </c>
      <c r="D1301" s="226">
        <v>30716.937499999996</v>
      </c>
      <c r="E1301" s="226">
        <v>22084.375</v>
      </c>
      <c r="F1301" s="226">
        <v>0</v>
      </c>
      <c r="G1301" s="226">
        <v>0</v>
      </c>
      <c r="I1301" s="196">
        <v>40920.843750000007</v>
      </c>
      <c r="J1301" s="196">
        <v>26710.53125</v>
      </c>
      <c r="K1301" s="196">
        <v>19204.156250000004</v>
      </c>
      <c r="M1301" s="213">
        <v>38874.801562500004</v>
      </c>
      <c r="N1301" s="213">
        <v>25375.004687499997</v>
      </c>
      <c r="O1301" s="196" t="b">
        <v>0</v>
      </c>
      <c r="P1301" s="196" t="b">
        <v>0</v>
      </c>
      <c r="Q1301" s="196" t="b">
        <v>0</v>
      </c>
    </row>
    <row r="1302" spans="1:17" x14ac:dyDescent="0.15">
      <c r="A1302" s="196">
        <v>41</v>
      </c>
      <c r="B1302" s="204"/>
      <c r="C1302" s="226">
        <v>47797.062500000007</v>
      </c>
      <c r="D1302" s="226">
        <v>31197.9375</v>
      </c>
      <c r="E1302" s="226">
        <v>22424.3125</v>
      </c>
      <c r="F1302" s="226">
        <v>0</v>
      </c>
      <c r="G1302" s="226">
        <v>0</v>
      </c>
      <c r="I1302" s="196">
        <v>41562.562500000007</v>
      </c>
      <c r="J1302" s="196">
        <v>27129.09375</v>
      </c>
      <c r="K1302" s="196">
        <v>19499.000000000004</v>
      </c>
      <c r="M1302" s="213">
        <v>39484.434375000004</v>
      </c>
      <c r="N1302" s="213">
        <v>25772.639062499999</v>
      </c>
      <c r="O1302" s="196" t="b">
        <v>0</v>
      </c>
      <c r="P1302" s="196" t="b">
        <v>0</v>
      </c>
      <c r="Q1302" s="196" t="b">
        <v>0</v>
      </c>
    </row>
    <row r="1303" spans="1:17" x14ac:dyDescent="0.15">
      <c r="A1303" s="196">
        <v>42</v>
      </c>
      <c r="B1303" s="204"/>
      <c r="C1303" s="226">
        <v>48553.250000000007</v>
      </c>
      <c r="D1303" s="226">
        <v>31690.5</v>
      </c>
      <c r="E1303" s="226">
        <v>22781.59375</v>
      </c>
      <c r="F1303" s="226">
        <v>0</v>
      </c>
      <c r="G1303" s="226">
        <v>0</v>
      </c>
      <c r="I1303" s="196">
        <v>42220.468750000007</v>
      </c>
      <c r="J1303" s="196">
        <v>27556.90625</v>
      </c>
      <c r="K1303" s="196">
        <v>19810.031250000004</v>
      </c>
      <c r="M1303" s="213">
        <v>40109.445312500007</v>
      </c>
      <c r="N1303" s="213">
        <v>26179.060937499999</v>
      </c>
      <c r="O1303" s="196" t="b">
        <v>0</v>
      </c>
      <c r="P1303" s="196" t="b">
        <v>0</v>
      </c>
      <c r="Q1303" s="196" t="b">
        <v>0</v>
      </c>
    </row>
    <row r="1304" spans="1:17" x14ac:dyDescent="0.15">
      <c r="A1304" s="196">
        <v>43</v>
      </c>
      <c r="B1304" s="204"/>
      <c r="C1304" s="226">
        <v>49436.625</v>
      </c>
      <c r="D1304" s="226">
        <v>32265.15625</v>
      </c>
      <c r="E1304" s="226">
        <v>23193.218749999996</v>
      </c>
      <c r="F1304" s="226">
        <v>0</v>
      </c>
      <c r="G1304" s="226">
        <v>0</v>
      </c>
      <c r="I1304" s="196">
        <v>42988.218750000007</v>
      </c>
      <c r="J1304" s="196">
        <v>28056.406250000004</v>
      </c>
      <c r="K1304" s="196">
        <v>20168.468750000004</v>
      </c>
      <c r="M1304" s="213">
        <v>40838.807812500003</v>
      </c>
      <c r="N1304" s="213">
        <v>26653.585937500004</v>
      </c>
      <c r="O1304" s="196" t="b">
        <v>0</v>
      </c>
      <c r="P1304" s="196" t="b">
        <v>0</v>
      </c>
      <c r="Q1304" s="196" t="b">
        <v>0</v>
      </c>
    </row>
    <row r="1305" spans="1:17" x14ac:dyDescent="0.15">
      <c r="A1305" s="196">
        <v>44</v>
      </c>
      <c r="B1305" s="204"/>
      <c r="C1305" s="226">
        <v>50348.90625</v>
      </c>
      <c r="D1305" s="226">
        <v>32860.625</v>
      </c>
      <c r="E1305" s="226">
        <v>23623.343749999996</v>
      </c>
      <c r="F1305" s="226">
        <v>0</v>
      </c>
      <c r="G1305" s="226">
        <v>0</v>
      </c>
      <c r="I1305" s="196">
        <v>43781.40625</v>
      </c>
      <c r="J1305" s="196">
        <v>28574.406250000004</v>
      </c>
      <c r="K1305" s="196">
        <v>20541.937500000004</v>
      </c>
      <c r="M1305" s="213">
        <v>41592.3359375</v>
      </c>
      <c r="N1305" s="213">
        <v>27145.685937500002</v>
      </c>
      <c r="O1305" s="196" t="b">
        <v>0</v>
      </c>
      <c r="P1305" s="196" t="b">
        <v>0</v>
      </c>
      <c r="Q1305" s="196" t="b">
        <v>0</v>
      </c>
    </row>
    <row r="1306" spans="1:17" x14ac:dyDescent="0.15">
      <c r="A1306" s="196">
        <v>45</v>
      </c>
      <c r="B1306" s="204"/>
      <c r="C1306" s="226">
        <v>51231.125000000007</v>
      </c>
      <c r="D1306" s="226">
        <v>33434.125</v>
      </c>
      <c r="E1306" s="226">
        <v>24032.656249999996</v>
      </c>
      <c r="F1306" s="226">
        <v>0</v>
      </c>
      <c r="G1306" s="226">
        <v>0</v>
      </c>
      <c r="I1306" s="196">
        <v>44549.15625</v>
      </c>
      <c r="J1306" s="196">
        <v>29072.750000000004</v>
      </c>
      <c r="K1306" s="196">
        <v>20898.062500000004</v>
      </c>
      <c r="M1306" s="213">
        <v>42321.698437499996</v>
      </c>
      <c r="N1306" s="213">
        <v>27619.112500000003</v>
      </c>
      <c r="O1306" s="196" t="b">
        <v>0</v>
      </c>
      <c r="P1306" s="196" t="b">
        <v>0</v>
      </c>
      <c r="Q1306" s="196" t="b">
        <v>0</v>
      </c>
    </row>
    <row r="1307" spans="1:17" x14ac:dyDescent="0.15">
      <c r="A1307" s="196">
        <v>46</v>
      </c>
      <c r="B1307" s="204"/>
      <c r="C1307" s="226">
        <v>52137.625</v>
      </c>
      <c r="D1307" s="226">
        <v>34027.28125</v>
      </c>
      <c r="E1307" s="226">
        <v>24458.15625</v>
      </c>
      <c r="F1307" s="226">
        <v>0</v>
      </c>
      <c r="G1307" s="226">
        <v>0</v>
      </c>
      <c r="I1307" s="196">
        <v>45336.5625</v>
      </c>
      <c r="J1307" s="196">
        <v>29588.437500000004</v>
      </c>
      <c r="K1307" s="196">
        <v>21268.062500000004</v>
      </c>
      <c r="M1307" s="213">
        <v>43069.734375</v>
      </c>
      <c r="N1307" s="213">
        <v>28109.015625000004</v>
      </c>
      <c r="O1307" s="196" t="b">
        <v>0</v>
      </c>
      <c r="P1307" s="196" t="b">
        <v>0</v>
      </c>
      <c r="Q1307" s="196" t="b">
        <v>0</v>
      </c>
    </row>
    <row r="1308" spans="1:17" x14ac:dyDescent="0.15">
      <c r="A1308" s="196">
        <v>47</v>
      </c>
      <c r="B1308" s="204"/>
      <c r="C1308" s="226">
        <v>53019.84375</v>
      </c>
      <c r="D1308" s="226">
        <v>34601.9375</v>
      </c>
      <c r="E1308" s="226">
        <v>24872.093749999996</v>
      </c>
      <c r="F1308" s="226">
        <v>0</v>
      </c>
      <c r="G1308" s="226">
        <v>0</v>
      </c>
      <c r="I1308" s="196">
        <v>46104.3125</v>
      </c>
      <c r="J1308" s="196">
        <v>30089.093750000004</v>
      </c>
      <c r="K1308" s="196">
        <v>21627.656250000004</v>
      </c>
      <c r="M1308" s="213">
        <v>43799.096874999996</v>
      </c>
      <c r="N1308" s="213">
        <v>28584.639062500002</v>
      </c>
      <c r="O1308" s="196" t="b">
        <v>0</v>
      </c>
      <c r="P1308" s="196" t="b">
        <v>0</v>
      </c>
      <c r="Q1308" s="196" t="b">
        <v>0</v>
      </c>
    </row>
    <row r="1309" spans="1:17" x14ac:dyDescent="0.15">
      <c r="A1309" s="196">
        <v>48</v>
      </c>
      <c r="B1309" s="204"/>
      <c r="C1309" s="226">
        <v>54262.812500000007</v>
      </c>
      <c r="D1309" s="226">
        <v>35412.46875</v>
      </c>
      <c r="E1309" s="226">
        <v>25452.53125</v>
      </c>
      <c r="F1309" s="226">
        <v>0</v>
      </c>
      <c r="G1309" s="226">
        <v>0</v>
      </c>
      <c r="I1309" s="196">
        <v>47185.40625</v>
      </c>
      <c r="J1309" s="196">
        <v>30793.250000000004</v>
      </c>
      <c r="K1309" s="196">
        <v>22132.9375</v>
      </c>
      <c r="M1309" s="213">
        <v>44826.135937499996</v>
      </c>
      <c r="N1309" s="213">
        <v>29253.587500000001</v>
      </c>
      <c r="O1309" s="196" t="b">
        <v>0</v>
      </c>
      <c r="P1309" s="196" t="b">
        <v>0</v>
      </c>
      <c r="Q1309" s="196" t="b">
        <v>0</v>
      </c>
    </row>
    <row r="1310" spans="1:17" x14ac:dyDescent="0.15">
      <c r="A1310" s="196">
        <v>49</v>
      </c>
      <c r="B1310" s="204"/>
      <c r="C1310" s="226">
        <v>55508.093750000007</v>
      </c>
      <c r="D1310" s="226">
        <v>36220.6875</v>
      </c>
      <c r="E1310" s="226">
        <v>26034.124999999996</v>
      </c>
      <c r="F1310" s="226">
        <v>0</v>
      </c>
      <c r="G1310" s="226">
        <v>0</v>
      </c>
      <c r="I1310" s="196">
        <v>48267.65625</v>
      </c>
      <c r="J1310" s="196">
        <v>31496.250000000004</v>
      </c>
      <c r="K1310" s="196">
        <v>22638.21875</v>
      </c>
      <c r="M1310" s="213">
        <v>45854.2734375</v>
      </c>
      <c r="N1310" s="213">
        <v>29921.437500000004</v>
      </c>
      <c r="O1310" s="196" t="b">
        <v>0</v>
      </c>
      <c r="P1310" s="196" t="b">
        <v>0</v>
      </c>
      <c r="Q1310" s="196" t="b">
        <v>0</v>
      </c>
    </row>
    <row r="1311" spans="1:17" x14ac:dyDescent="0.15">
      <c r="A1311" s="196">
        <v>50</v>
      </c>
      <c r="B1311" s="204"/>
      <c r="C1311" s="226">
        <v>57045.90625</v>
      </c>
      <c r="D1311" s="226">
        <v>37224.312500000007</v>
      </c>
      <c r="E1311" s="226">
        <v>26754.46875</v>
      </c>
      <c r="F1311" s="226">
        <v>0</v>
      </c>
      <c r="G1311" s="226">
        <v>0</v>
      </c>
      <c r="I1311" s="196">
        <v>49605.4375</v>
      </c>
      <c r="J1311" s="196">
        <v>32369.218750000004</v>
      </c>
      <c r="K1311" s="196">
        <v>23264.90625</v>
      </c>
      <c r="M1311" s="213">
        <v>47125.165624999994</v>
      </c>
      <c r="N1311" s="213">
        <v>30750.757812500004</v>
      </c>
      <c r="O1311" s="196" t="b">
        <v>0</v>
      </c>
      <c r="P1311" s="196" t="b">
        <v>0</v>
      </c>
      <c r="Q1311" s="196" t="b">
        <v>0</v>
      </c>
    </row>
    <row r="1312" spans="1:17" x14ac:dyDescent="0.15">
      <c r="A1312" s="196">
        <v>51</v>
      </c>
      <c r="B1312" s="204"/>
      <c r="C1312" s="226">
        <v>58507.40625</v>
      </c>
      <c r="D1312" s="226">
        <v>38177.0625</v>
      </c>
      <c r="E1312" s="226">
        <v>27437.8125</v>
      </c>
      <c r="F1312" s="226">
        <v>0</v>
      </c>
      <c r="G1312" s="226">
        <v>0</v>
      </c>
      <c r="I1312" s="196">
        <v>50876.15625</v>
      </c>
      <c r="J1312" s="196">
        <v>33197.093750000007</v>
      </c>
      <c r="K1312" s="196">
        <v>23859.21875</v>
      </c>
      <c r="M1312" s="213">
        <v>48332.348437499997</v>
      </c>
      <c r="N1312" s="213">
        <v>31537.239062500004</v>
      </c>
      <c r="O1312" s="196" t="b">
        <v>0</v>
      </c>
      <c r="P1312" s="196" t="b">
        <v>0</v>
      </c>
      <c r="Q1312" s="196" t="b">
        <v>0</v>
      </c>
    </row>
    <row r="1313" spans="1:17" x14ac:dyDescent="0.15">
      <c r="A1313" s="196">
        <v>52</v>
      </c>
      <c r="B1313" s="204"/>
      <c r="C1313" s="226">
        <v>59979.312500000007</v>
      </c>
      <c r="D1313" s="226">
        <v>39135.593750000007</v>
      </c>
      <c r="E1313" s="226">
        <v>28125.781249999996</v>
      </c>
      <c r="F1313" s="226">
        <v>0</v>
      </c>
      <c r="G1313" s="226">
        <v>0</v>
      </c>
      <c r="I1313" s="196">
        <v>52156.125</v>
      </c>
      <c r="J1313" s="196">
        <v>34030.750000000007</v>
      </c>
      <c r="K1313" s="196">
        <v>24457</v>
      </c>
      <c r="M1313" s="213">
        <v>49548.318749999999</v>
      </c>
      <c r="N1313" s="213">
        <v>32329.212500000005</v>
      </c>
      <c r="O1313" s="196" t="b">
        <v>0</v>
      </c>
      <c r="P1313" s="196" t="b">
        <v>0</v>
      </c>
      <c r="Q1313" s="196" t="b">
        <v>0</v>
      </c>
    </row>
    <row r="1314" spans="1:17" x14ac:dyDescent="0.15">
      <c r="A1314" s="196">
        <v>53</v>
      </c>
      <c r="B1314" s="204"/>
      <c r="C1314" s="226">
        <v>62710.375</v>
      </c>
      <c r="D1314" s="226">
        <v>40916.21875</v>
      </c>
      <c r="E1314" s="226">
        <v>29404.59375</v>
      </c>
      <c r="F1314" s="226">
        <v>0</v>
      </c>
      <c r="G1314" s="226">
        <v>0</v>
      </c>
      <c r="I1314" s="196">
        <v>54531.0625</v>
      </c>
      <c r="J1314" s="196">
        <v>35578.968750000007</v>
      </c>
      <c r="K1314" s="196">
        <v>25569.3125</v>
      </c>
      <c r="M1314" s="213">
        <v>51804.509374999994</v>
      </c>
      <c r="N1314" s="213">
        <v>33800.020312500004</v>
      </c>
      <c r="O1314" s="196" t="b">
        <v>0</v>
      </c>
      <c r="P1314" s="196" t="b">
        <v>0</v>
      </c>
      <c r="Q1314" s="196" t="b">
        <v>0</v>
      </c>
    </row>
    <row r="1315" spans="1:17" x14ac:dyDescent="0.15">
      <c r="A1315" s="196">
        <v>54</v>
      </c>
      <c r="B1315" s="204"/>
      <c r="C1315" s="226">
        <v>65394.031250000007</v>
      </c>
      <c r="D1315" s="226">
        <v>42665.625</v>
      </c>
      <c r="E1315" s="226">
        <v>30660.28125</v>
      </c>
      <c r="F1315" s="226">
        <v>0</v>
      </c>
      <c r="G1315" s="226">
        <v>0</v>
      </c>
      <c r="I1315" s="196">
        <v>56864.375000000007</v>
      </c>
      <c r="J1315" s="196">
        <v>37100.593750000007</v>
      </c>
      <c r="K1315" s="196">
        <v>26660.8125</v>
      </c>
      <c r="M1315" s="213">
        <v>54021.156250000007</v>
      </c>
      <c r="N1315" s="213">
        <v>35245.564062500009</v>
      </c>
      <c r="O1315" s="196" t="b">
        <v>0</v>
      </c>
      <c r="P1315" s="196" t="b">
        <v>0</v>
      </c>
      <c r="Q1315" s="196" t="b">
        <v>0</v>
      </c>
    </row>
    <row r="1316" spans="1:17" x14ac:dyDescent="0.15">
      <c r="A1316" s="196">
        <v>55</v>
      </c>
      <c r="B1316" s="204"/>
      <c r="C1316" s="226">
        <v>68141.28125</v>
      </c>
      <c r="D1316" s="226">
        <v>44453.187500000007</v>
      </c>
      <c r="E1316" s="226">
        <v>31944.874999999996</v>
      </c>
      <c r="F1316" s="226">
        <v>0</v>
      </c>
      <c r="G1316" s="226">
        <v>0</v>
      </c>
      <c r="I1316" s="196">
        <v>59253.187500000007</v>
      </c>
      <c r="J1316" s="196">
        <v>38654.593750000007</v>
      </c>
      <c r="K1316" s="196">
        <v>27777.750000000004</v>
      </c>
      <c r="M1316" s="213">
        <v>56290.528125000004</v>
      </c>
      <c r="N1316" s="213">
        <v>36721.864062500004</v>
      </c>
      <c r="O1316" s="196" t="b">
        <v>0</v>
      </c>
      <c r="P1316" s="196" t="b">
        <v>0</v>
      </c>
      <c r="Q1316" s="196" t="b">
        <v>0</v>
      </c>
    </row>
    <row r="1317" spans="1:17" x14ac:dyDescent="0.15">
      <c r="A1317" s="196">
        <v>56</v>
      </c>
      <c r="B1317" s="204"/>
      <c r="C1317" s="226">
        <v>70861.9375</v>
      </c>
      <c r="D1317" s="226">
        <v>46230.34375</v>
      </c>
      <c r="E1317" s="226">
        <v>33216.75</v>
      </c>
      <c r="F1317" s="226">
        <v>0</v>
      </c>
      <c r="G1317" s="226">
        <v>0</v>
      </c>
      <c r="I1317" s="196">
        <v>61618.875000000007</v>
      </c>
      <c r="J1317" s="196">
        <v>40200.500000000007</v>
      </c>
      <c r="K1317" s="196">
        <v>28884.281250000004</v>
      </c>
      <c r="M1317" s="213">
        <v>58537.931250000001</v>
      </c>
      <c r="N1317" s="213">
        <v>38190.475000000006</v>
      </c>
      <c r="O1317" s="196" t="b">
        <v>0</v>
      </c>
      <c r="P1317" s="196" t="b">
        <v>0</v>
      </c>
      <c r="Q1317" s="196" t="b">
        <v>0</v>
      </c>
    </row>
    <row r="1318" spans="1:17" x14ac:dyDescent="0.15">
      <c r="A1318" s="196">
        <v>57</v>
      </c>
      <c r="B1318" s="204"/>
      <c r="C1318" s="226">
        <v>73599.9375</v>
      </c>
      <c r="D1318" s="226">
        <v>48012.125000000007</v>
      </c>
      <c r="E1318" s="226">
        <v>34497.875</v>
      </c>
      <c r="F1318" s="226">
        <v>0</v>
      </c>
      <c r="G1318" s="226">
        <v>0</v>
      </c>
      <c r="I1318" s="196">
        <v>63999.593750000007</v>
      </c>
      <c r="J1318" s="196">
        <v>41749.875000000007</v>
      </c>
      <c r="K1318" s="196">
        <v>29997.750000000004</v>
      </c>
      <c r="M1318" s="213">
        <v>60799.614062500004</v>
      </c>
      <c r="N1318" s="213">
        <v>39662.381250000006</v>
      </c>
      <c r="O1318" s="196" t="b">
        <v>0</v>
      </c>
      <c r="P1318" s="196" t="b">
        <v>0</v>
      </c>
      <c r="Q1318" s="196" t="b">
        <v>0</v>
      </c>
    </row>
    <row r="1319" spans="1:17" x14ac:dyDescent="0.15">
      <c r="A1319" s="196">
        <v>58</v>
      </c>
      <c r="B1319" s="204"/>
      <c r="C1319" s="226">
        <v>78271.1875</v>
      </c>
      <c r="D1319" s="226">
        <v>51058.84375</v>
      </c>
      <c r="E1319" s="226">
        <v>36683.187500000007</v>
      </c>
      <c r="F1319" s="226">
        <v>0</v>
      </c>
      <c r="G1319" s="226">
        <v>0</v>
      </c>
      <c r="I1319" s="196">
        <v>68061.500000000015</v>
      </c>
      <c r="J1319" s="196">
        <v>44398.84375</v>
      </c>
      <c r="K1319" s="196">
        <v>31898.625000000004</v>
      </c>
      <c r="M1319" s="213">
        <v>64658.42500000001</v>
      </c>
      <c r="N1319" s="213">
        <v>42178.901562499996</v>
      </c>
      <c r="O1319" s="196" t="b">
        <v>0</v>
      </c>
      <c r="P1319" s="196" t="b">
        <v>0</v>
      </c>
      <c r="Q1319" s="196" t="b">
        <v>0</v>
      </c>
    </row>
    <row r="1320" spans="1:17" x14ac:dyDescent="0.15">
      <c r="A1320" s="196">
        <v>59</v>
      </c>
      <c r="B1320" s="204"/>
      <c r="C1320" s="226">
        <v>82937.8125</v>
      </c>
      <c r="D1320" s="226">
        <v>54102.09375</v>
      </c>
      <c r="E1320" s="226">
        <v>38871.968750000007</v>
      </c>
      <c r="F1320" s="226">
        <v>0</v>
      </c>
      <c r="G1320" s="226">
        <v>0</v>
      </c>
      <c r="I1320" s="196">
        <v>72119.937500000015</v>
      </c>
      <c r="J1320" s="196">
        <v>47045.5</v>
      </c>
      <c r="K1320" s="196">
        <v>33801.812500000007</v>
      </c>
      <c r="M1320" s="213">
        <v>68513.940625000017</v>
      </c>
      <c r="N1320" s="213">
        <v>44693.224999999999</v>
      </c>
      <c r="O1320" s="196" t="b">
        <v>0</v>
      </c>
      <c r="P1320" s="196" t="b">
        <v>0</v>
      </c>
      <c r="Q1320" s="196" t="b">
        <v>0</v>
      </c>
    </row>
    <row r="1321" spans="1:17" x14ac:dyDescent="0.15">
      <c r="A1321" s="196">
        <v>60</v>
      </c>
      <c r="B1321" s="204"/>
      <c r="C1321" s="226">
        <v>87650.6875</v>
      </c>
      <c r="D1321" s="226">
        <v>57173.093750000007</v>
      </c>
      <c r="E1321" s="226">
        <v>41075.78125</v>
      </c>
      <c r="F1321" s="226">
        <v>0</v>
      </c>
      <c r="G1321" s="226">
        <v>0</v>
      </c>
      <c r="I1321" s="196">
        <v>76217.687500000015</v>
      </c>
      <c r="J1321" s="196">
        <v>49715.28125</v>
      </c>
      <c r="K1321" s="196">
        <v>35717.718750000007</v>
      </c>
      <c r="M1321" s="213">
        <v>72406.803125000006</v>
      </c>
      <c r="N1321" s="213">
        <v>47229.517187499994</v>
      </c>
      <c r="O1321" s="196" t="b">
        <v>0</v>
      </c>
      <c r="P1321" s="196" t="b">
        <v>0</v>
      </c>
      <c r="Q1321" s="196" t="b">
        <v>0</v>
      </c>
    </row>
    <row r="1322" spans="1:17" x14ac:dyDescent="0.15">
      <c r="A1322" s="196">
        <v>61</v>
      </c>
      <c r="B1322" s="204"/>
      <c r="C1322" s="226">
        <v>92304.593749999985</v>
      </c>
      <c r="D1322" s="226">
        <v>60205.9375</v>
      </c>
      <c r="E1322" s="226">
        <v>43249.531250000007</v>
      </c>
      <c r="F1322" s="226">
        <v>0</v>
      </c>
      <c r="G1322" s="226">
        <v>0</v>
      </c>
      <c r="I1322" s="196">
        <v>80264.562500000015</v>
      </c>
      <c r="J1322" s="196">
        <v>52352.6875</v>
      </c>
      <c r="K1322" s="196">
        <v>37608.187500000007</v>
      </c>
      <c r="M1322" s="213">
        <v>76251.334375000006</v>
      </c>
      <c r="N1322" s="213">
        <v>49735.053124999999</v>
      </c>
      <c r="O1322" s="196" t="b">
        <v>0</v>
      </c>
      <c r="P1322" s="196" t="b">
        <v>0</v>
      </c>
      <c r="Q1322" s="196" t="b">
        <v>0</v>
      </c>
    </row>
    <row r="1323" spans="1:17" x14ac:dyDescent="0.15">
      <c r="A1323" s="196">
        <v>62</v>
      </c>
      <c r="B1323" s="204"/>
      <c r="C1323" s="226">
        <v>97011.687499999985</v>
      </c>
      <c r="D1323" s="226">
        <v>63273.46875</v>
      </c>
      <c r="E1323" s="226">
        <v>45451.03125</v>
      </c>
      <c r="F1323" s="226">
        <v>0</v>
      </c>
      <c r="G1323" s="226">
        <v>0</v>
      </c>
      <c r="I1323" s="196">
        <v>84357.687500000015</v>
      </c>
      <c r="J1323" s="196">
        <v>55020.15625</v>
      </c>
      <c r="K1323" s="196">
        <v>39522.937500000007</v>
      </c>
      <c r="M1323" s="213">
        <v>80139.803125000006</v>
      </c>
      <c r="N1323" s="213">
        <v>52269.1484375</v>
      </c>
      <c r="O1323" s="196" t="b">
        <v>0</v>
      </c>
      <c r="P1323" s="196" t="b">
        <v>0</v>
      </c>
      <c r="Q1323" s="196" t="b">
        <v>0</v>
      </c>
    </row>
    <row r="1324" spans="1:17" x14ac:dyDescent="0.15">
      <c r="A1324" s="196">
        <v>63</v>
      </c>
      <c r="B1324" s="204"/>
      <c r="C1324" s="226">
        <v>104267.15625</v>
      </c>
      <c r="D1324" s="226">
        <v>68006</v>
      </c>
      <c r="E1324" s="226">
        <v>48846.9375</v>
      </c>
      <c r="F1324" s="226">
        <v>0</v>
      </c>
      <c r="G1324" s="226">
        <v>0</v>
      </c>
      <c r="I1324" s="196">
        <v>90667.34375</v>
      </c>
      <c r="J1324" s="196">
        <v>59135.250000000007</v>
      </c>
      <c r="K1324" s="196">
        <v>42476.000000000007</v>
      </c>
      <c r="M1324" s="213">
        <v>86133.9765625</v>
      </c>
      <c r="N1324" s="213">
        <v>56178.487500000003</v>
      </c>
      <c r="O1324" s="196" t="b">
        <v>0</v>
      </c>
      <c r="P1324" s="196" t="b">
        <v>0</v>
      </c>
      <c r="Q1324" s="196" t="b">
        <v>0</v>
      </c>
    </row>
    <row r="1325" spans="1:17" x14ac:dyDescent="0.15">
      <c r="A1325" s="196">
        <v>64</v>
      </c>
      <c r="B1325" s="204"/>
      <c r="C1325" s="226">
        <v>111516.84375</v>
      </c>
      <c r="D1325" s="226">
        <v>72728.125</v>
      </c>
      <c r="E1325" s="226">
        <v>52239.375</v>
      </c>
      <c r="F1325" s="226">
        <v>0</v>
      </c>
      <c r="G1325" s="226">
        <v>0</v>
      </c>
      <c r="I1325" s="196">
        <v>96971.21875</v>
      </c>
      <c r="J1325" s="196">
        <v>63242.250000000007</v>
      </c>
      <c r="K1325" s="196">
        <v>45425.59375</v>
      </c>
      <c r="M1325" s="213">
        <v>92122.657812499994</v>
      </c>
      <c r="N1325" s="213">
        <v>60080.137500000004</v>
      </c>
      <c r="O1325" s="196" t="b">
        <v>0</v>
      </c>
      <c r="P1325" s="196" t="b">
        <v>0</v>
      </c>
      <c r="Q1325" s="196" t="b">
        <v>0</v>
      </c>
    </row>
    <row r="1326" spans="1:17" x14ac:dyDescent="0.15">
      <c r="A1326" s="196">
        <v>65</v>
      </c>
      <c r="B1326" s="204"/>
      <c r="C1326" s="226">
        <v>118787.34375</v>
      </c>
      <c r="D1326" s="226">
        <v>77467.59375</v>
      </c>
      <c r="E1326" s="226">
        <v>55641.0625</v>
      </c>
      <c r="F1326" s="226">
        <v>0</v>
      </c>
      <c r="G1326" s="226">
        <v>0</v>
      </c>
      <c r="I1326" s="196">
        <v>103293.59375</v>
      </c>
      <c r="J1326" s="196">
        <v>67363.125000000015</v>
      </c>
      <c r="K1326" s="196">
        <v>48383.28125</v>
      </c>
      <c r="M1326" s="213">
        <v>98128.9140625</v>
      </c>
      <c r="N1326" s="213">
        <v>63994.968750000007</v>
      </c>
      <c r="O1326" s="196" t="b">
        <v>0</v>
      </c>
      <c r="P1326" s="196" t="b">
        <v>0</v>
      </c>
      <c r="Q1326" s="196" t="b">
        <v>0</v>
      </c>
    </row>
    <row r="1327" spans="1:17" x14ac:dyDescent="0.15">
      <c r="A1327" s="196">
        <v>66</v>
      </c>
      <c r="B1327" s="204"/>
      <c r="C1327" s="226">
        <v>126038.18749999999</v>
      </c>
      <c r="D1327" s="226">
        <v>82192.03125</v>
      </c>
      <c r="E1327" s="226">
        <v>59032.343750000007</v>
      </c>
      <c r="F1327" s="226">
        <v>0</v>
      </c>
      <c r="G1327" s="226">
        <v>0</v>
      </c>
      <c r="I1327" s="196">
        <v>109598.625</v>
      </c>
      <c r="J1327" s="196">
        <v>71471.281250000015</v>
      </c>
      <c r="K1327" s="196">
        <v>51332.875</v>
      </c>
      <c r="M1327" s="213">
        <v>104118.69374999999</v>
      </c>
      <c r="N1327" s="213">
        <v>67897.717187500006</v>
      </c>
      <c r="O1327" s="196" t="b">
        <v>0</v>
      </c>
      <c r="P1327" s="196" t="b">
        <v>0</v>
      </c>
      <c r="Q1327" s="196" t="b">
        <v>0</v>
      </c>
    </row>
    <row r="1328" spans="1:17" x14ac:dyDescent="0.15">
      <c r="A1328" s="196">
        <v>67</v>
      </c>
      <c r="B1328" s="204"/>
      <c r="C1328" s="226">
        <v>133328.34375</v>
      </c>
      <c r="D1328" s="226">
        <v>86945.374999999985</v>
      </c>
      <c r="E1328" s="226">
        <v>62442.125000000007</v>
      </c>
      <c r="F1328" s="226">
        <v>0</v>
      </c>
      <c r="G1328" s="226">
        <v>0</v>
      </c>
      <c r="I1328" s="196">
        <v>115937.18750000001</v>
      </c>
      <c r="J1328" s="196">
        <v>75604.875000000015</v>
      </c>
      <c r="K1328" s="196">
        <v>54297.5</v>
      </c>
      <c r="M1328" s="213">
        <v>110140.32812500001</v>
      </c>
      <c r="N1328" s="213">
        <v>71824.631250000006</v>
      </c>
      <c r="O1328" s="196" t="b">
        <v>0</v>
      </c>
      <c r="P1328" s="196" t="b">
        <v>0</v>
      </c>
      <c r="Q1328" s="196" t="b">
        <v>0</v>
      </c>
    </row>
    <row r="1329" spans="1:17" x14ac:dyDescent="0.15">
      <c r="A1329" s="196">
        <v>68</v>
      </c>
      <c r="B1329" s="204"/>
      <c r="C1329" s="226">
        <v>143365.75</v>
      </c>
      <c r="D1329" s="226">
        <v>93486.28125</v>
      </c>
      <c r="E1329" s="226">
        <v>67139.96875</v>
      </c>
      <c r="F1329" s="226">
        <v>0</v>
      </c>
      <c r="G1329" s="226">
        <v>0</v>
      </c>
      <c r="I1329" s="196">
        <v>124665.71875000001</v>
      </c>
      <c r="J1329" s="196">
        <v>81292.468750000015</v>
      </c>
      <c r="K1329" s="196">
        <v>58382.531250000007</v>
      </c>
      <c r="M1329" s="213">
        <v>118432.4328125</v>
      </c>
      <c r="N1329" s="213">
        <v>77227.845312500009</v>
      </c>
      <c r="O1329" s="196" t="b">
        <v>0</v>
      </c>
      <c r="P1329" s="196" t="b">
        <v>0</v>
      </c>
      <c r="Q1329" s="196" t="b">
        <v>0</v>
      </c>
    </row>
    <row r="1330" spans="1:17" x14ac:dyDescent="0.15">
      <c r="A1330" s="196">
        <v>69</v>
      </c>
      <c r="B1330" s="204"/>
      <c r="C1330" s="226">
        <v>153442.46875</v>
      </c>
      <c r="D1330" s="226">
        <v>100056.09375</v>
      </c>
      <c r="E1330" s="226">
        <v>71854</v>
      </c>
      <c r="F1330" s="226">
        <v>0</v>
      </c>
      <c r="G1330" s="226">
        <v>0</v>
      </c>
      <c r="I1330" s="196">
        <v>133427.78125000003</v>
      </c>
      <c r="J1330" s="196">
        <v>87005.500000000015</v>
      </c>
      <c r="K1330" s="196">
        <v>62481.437500000007</v>
      </c>
      <c r="M1330" s="213">
        <v>126756.39218750002</v>
      </c>
      <c r="N1330" s="213">
        <v>82655.225000000006</v>
      </c>
      <c r="O1330" s="196" t="b">
        <v>0</v>
      </c>
      <c r="P1330" s="196" t="b">
        <v>0</v>
      </c>
      <c r="Q1330" s="196" t="b">
        <v>0</v>
      </c>
    </row>
    <row r="1331" spans="1:17" x14ac:dyDescent="0.15">
      <c r="A1331" s="196">
        <v>70</v>
      </c>
      <c r="B1331" s="204"/>
      <c r="C1331" s="226">
        <v>163526.125</v>
      </c>
      <c r="D1331" s="226">
        <v>106630.53124999999</v>
      </c>
      <c r="E1331" s="226">
        <v>76571.5</v>
      </c>
      <c r="F1331" s="226">
        <v>0</v>
      </c>
      <c r="G1331" s="226">
        <v>0</v>
      </c>
      <c r="I1331" s="196">
        <v>142196.78125000003</v>
      </c>
      <c r="J1331" s="196">
        <v>92722</v>
      </c>
      <c r="K1331" s="196">
        <v>66583.812500000015</v>
      </c>
      <c r="M1331" s="213">
        <v>135086.94218750001</v>
      </c>
      <c r="N1331" s="213">
        <v>88085.9</v>
      </c>
      <c r="O1331" s="196" t="b">
        <v>0</v>
      </c>
      <c r="P1331" s="196" t="b">
        <v>0</v>
      </c>
      <c r="Q1331" s="196" t="b">
        <v>0</v>
      </c>
    </row>
    <row r="1332" spans="1:17" x14ac:dyDescent="0.15">
      <c r="A1332" s="196">
        <v>71</v>
      </c>
      <c r="B1332" s="204"/>
      <c r="C1332" s="226">
        <v>173631.75</v>
      </c>
      <c r="D1332" s="226">
        <v>113218.84375</v>
      </c>
      <c r="E1332" s="226">
        <v>81300.5625</v>
      </c>
      <c r="F1332" s="226">
        <v>0</v>
      </c>
      <c r="G1332" s="226">
        <v>0</v>
      </c>
      <c r="I1332" s="196">
        <v>150984.28125000003</v>
      </c>
      <c r="J1332" s="196">
        <v>98451.21875</v>
      </c>
      <c r="K1332" s="196">
        <v>70696.593750000015</v>
      </c>
      <c r="M1332" s="213">
        <v>143435.06718750001</v>
      </c>
      <c r="N1332" s="213">
        <v>93528.657812499994</v>
      </c>
      <c r="O1332" s="196" t="b">
        <v>0</v>
      </c>
      <c r="P1332" s="196" t="b">
        <v>0</v>
      </c>
      <c r="Q1332" s="196" t="b">
        <v>0</v>
      </c>
    </row>
    <row r="1333" spans="1:17" x14ac:dyDescent="0.15">
      <c r="A1333" s="196">
        <v>72</v>
      </c>
      <c r="B1333" s="204"/>
      <c r="C1333" s="226">
        <v>183711.9375</v>
      </c>
      <c r="D1333" s="226">
        <v>119785.1875</v>
      </c>
      <c r="E1333" s="226">
        <v>86015.749999999985</v>
      </c>
      <c r="F1333" s="226">
        <v>0</v>
      </c>
      <c r="G1333" s="226">
        <v>0</v>
      </c>
      <c r="I1333" s="196">
        <v>159749.81250000003</v>
      </c>
      <c r="J1333" s="196">
        <v>104160.78125</v>
      </c>
      <c r="K1333" s="196">
        <v>74796.656250000015</v>
      </c>
      <c r="M1333" s="213">
        <v>151762.32187500002</v>
      </c>
      <c r="N1333" s="213">
        <v>98952.7421875</v>
      </c>
      <c r="O1333" s="196" t="b">
        <v>0</v>
      </c>
      <c r="P1333" s="196" t="b">
        <v>0</v>
      </c>
      <c r="Q1333" s="196" t="b">
        <v>0</v>
      </c>
    </row>
    <row r="1334" spans="1:17" x14ac:dyDescent="0.15">
      <c r="A1334" s="196">
        <v>73</v>
      </c>
      <c r="B1334" s="204"/>
      <c r="C1334" s="226">
        <v>195676.81250000003</v>
      </c>
      <c r="D1334" s="226">
        <v>127585.24999999999</v>
      </c>
      <c r="E1334" s="226">
        <v>91615.46875</v>
      </c>
      <c r="F1334" s="226">
        <v>0</v>
      </c>
      <c r="G1334" s="226">
        <v>0</v>
      </c>
      <c r="I1334" s="196">
        <v>170153.75000000003</v>
      </c>
      <c r="J1334" s="196">
        <v>110943.34375000001</v>
      </c>
      <c r="K1334" s="196">
        <v>79665.625000000015</v>
      </c>
      <c r="M1334" s="213">
        <v>161646.06250000003</v>
      </c>
      <c r="N1334" s="213">
        <v>105396.17656250001</v>
      </c>
      <c r="O1334" s="196" t="b">
        <v>0</v>
      </c>
      <c r="P1334" s="196" t="b">
        <v>0</v>
      </c>
      <c r="Q1334" s="196" t="b">
        <v>0</v>
      </c>
    </row>
    <row r="1335" spans="1:17" x14ac:dyDescent="0.15">
      <c r="A1335" s="196">
        <v>74</v>
      </c>
      <c r="B1335" s="204"/>
      <c r="C1335" s="226">
        <v>207641.6875</v>
      </c>
      <c r="D1335" s="226">
        <v>135386.46875</v>
      </c>
      <c r="E1335" s="226">
        <v>97211.71875</v>
      </c>
      <c r="F1335" s="226">
        <v>0</v>
      </c>
      <c r="G1335" s="226">
        <v>0</v>
      </c>
      <c r="I1335" s="196">
        <v>180557.6875</v>
      </c>
      <c r="J1335" s="196">
        <v>117727.06250000001</v>
      </c>
      <c r="K1335" s="196">
        <v>84532.281250000015</v>
      </c>
      <c r="M1335" s="213">
        <v>171529.80312500001</v>
      </c>
      <c r="N1335" s="213">
        <v>111840.70937500001</v>
      </c>
      <c r="O1335" s="196" t="b">
        <v>0</v>
      </c>
      <c r="P1335" s="196" t="b">
        <v>0</v>
      </c>
      <c r="Q1335" s="196" t="b">
        <v>0</v>
      </c>
    </row>
    <row r="1336" spans="1:17" x14ac:dyDescent="0.15">
      <c r="A1336" s="196">
        <v>75</v>
      </c>
      <c r="B1336" s="204"/>
      <c r="C1336" s="226">
        <v>219596.15625</v>
      </c>
      <c r="D1336" s="226">
        <v>143177.28125</v>
      </c>
      <c r="E1336" s="226">
        <v>102802.1875</v>
      </c>
      <c r="F1336" s="226">
        <v>0</v>
      </c>
      <c r="G1336" s="226">
        <v>0</v>
      </c>
      <c r="I1336" s="196">
        <v>190953.53125</v>
      </c>
      <c r="J1336" s="196">
        <v>124501.53125000001</v>
      </c>
      <c r="K1336" s="196">
        <v>89393.15625</v>
      </c>
      <c r="M1336" s="213">
        <v>181405.85468749999</v>
      </c>
      <c r="N1336" s="213">
        <v>118276.45468750001</v>
      </c>
      <c r="O1336" s="196" t="b">
        <v>0</v>
      </c>
      <c r="P1336" s="196" t="b">
        <v>0</v>
      </c>
      <c r="Q1336" s="196" t="b">
        <v>0</v>
      </c>
    </row>
    <row r="1337" spans="1:17" x14ac:dyDescent="0.15">
      <c r="A1337" s="196">
        <v>76</v>
      </c>
      <c r="B1337" s="204"/>
      <c r="C1337" s="226">
        <v>231570.28125</v>
      </c>
      <c r="D1337" s="226">
        <v>150980.8125</v>
      </c>
      <c r="E1337" s="226">
        <v>108404.21875</v>
      </c>
      <c r="F1337" s="226">
        <v>0</v>
      </c>
      <c r="G1337" s="226">
        <v>0</v>
      </c>
      <c r="I1337" s="196">
        <v>201365.5625</v>
      </c>
      <c r="J1337" s="196">
        <v>131287.56250000003</v>
      </c>
      <c r="K1337" s="196">
        <v>94264.4375</v>
      </c>
      <c r="M1337" s="213">
        <v>191297.28437499999</v>
      </c>
      <c r="N1337" s="213">
        <v>124723.18437500003</v>
      </c>
      <c r="O1337" s="196" t="b">
        <v>0</v>
      </c>
      <c r="P1337" s="196" t="b">
        <v>0</v>
      </c>
      <c r="Q1337" s="196" t="b">
        <v>0</v>
      </c>
    </row>
    <row r="1338" spans="1:17" x14ac:dyDescent="0.15">
      <c r="A1338" s="196">
        <v>77</v>
      </c>
      <c r="B1338" s="204"/>
      <c r="C1338" s="226">
        <v>243529.375</v>
      </c>
      <c r="D1338" s="226">
        <v>158776.25000000003</v>
      </c>
      <c r="E1338" s="226">
        <v>114001.62499999999</v>
      </c>
      <c r="F1338" s="226">
        <v>0</v>
      </c>
      <c r="G1338" s="226">
        <v>0</v>
      </c>
      <c r="I1338" s="196">
        <v>211764.875</v>
      </c>
      <c r="J1338" s="196">
        <v>138066.65625000003</v>
      </c>
      <c r="K1338" s="196">
        <v>99132.25</v>
      </c>
      <c r="M1338" s="213">
        <v>201176.63124999998</v>
      </c>
      <c r="N1338" s="213">
        <v>131163.32343750002</v>
      </c>
      <c r="O1338" s="196" t="b">
        <v>0</v>
      </c>
      <c r="P1338" s="196" t="b">
        <v>0</v>
      </c>
      <c r="Q1338" s="196" t="b">
        <v>0</v>
      </c>
    </row>
    <row r="1339" spans="1:17" x14ac:dyDescent="0.15">
      <c r="A1339" s="196">
        <v>78</v>
      </c>
      <c r="B1339" s="204"/>
      <c r="C1339" s="226">
        <v>255739.375</v>
      </c>
      <c r="D1339" s="226">
        <v>166733.56250000003</v>
      </c>
      <c r="E1339" s="226">
        <v>119713.5</v>
      </c>
      <c r="F1339" s="226">
        <v>0</v>
      </c>
      <c r="G1339" s="226">
        <v>0</v>
      </c>
      <c r="I1339" s="196">
        <v>222381.56250000003</v>
      </c>
      <c r="J1339" s="196">
        <v>144985.65625000003</v>
      </c>
      <c r="K1339" s="196">
        <v>104098.34375</v>
      </c>
      <c r="M1339" s="213">
        <v>211262.48437500003</v>
      </c>
      <c r="N1339" s="213">
        <v>137736.37343750003</v>
      </c>
      <c r="O1339" s="196" t="b">
        <v>0</v>
      </c>
      <c r="P1339" s="196" t="b">
        <v>0</v>
      </c>
      <c r="Q1339" s="196" t="b">
        <v>0</v>
      </c>
    </row>
    <row r="1340" spans="1:17" x14ac:dyDescent="0.15">
      <c r="A1340" s="196">
        <v>79</v>
      </c>
      <c r="B1340" s="204"/>
      <c r="C1340" s="226">
        <v>268001.40625</v>
      </c>
      <c r="D1340" s="226">
        <v>174726.71875</v>
      </c>
      <c r="E1340" s="226">
        <v>125449.65625</v>
      </c>
      <c r="F1340" s="226">
        <v>0</v>
      </c>
      <c r="G1340" s="226">
        <v>0</v>
      </c>
      <c r="I1340" s="196">
        <v>233044.50000000003</v>
      </c>
      <c r="J1340" s="196">
        <v>151935.87500000003</v>
      </c>
      <c r="K1340" s="196">
        <v>109086.40625</v>
      </c>
      <c r="M1340" s="213">
        <v>221392.27500000002</v>
      </c>
      <c r="N1340" s="213">
        <v>144339.08125000002</v>
      </c>
      <c r="O1340" s="196" t="b">
        <v>0</v>
      </c>
      <c r="P1340" s="196" t="b">
        <v>0</v>
      </c>
      <c r="Q1340" s="196" t="b">
        <v>0</v>
      </c>
    </row>
    <row r="1341" spans="1:17" x14ac:dyDescent="0.15">
      <c r="A1341" s="196">
        <v>80</v>
      </c>
      <c r="B1341" s="204"/>
      <c r="C1341" s="226">
        <v>280277.3125</v>
      </c>
      <c r="D1341" s="226">
        <v>182727.96875000003</v>
      </c>
      <c r="E1341" s="226">
        <v>131195.0625</v>
      </c>
      <c r="F1341" s="226"/>
      <c r="G1341" s="226"/>
      <c r="I1341" s="196">
        <v>243719.00000000003</v>
      </c>
      <c r="J1341" s="196">
        <v>158894.18750000003</v>
      </c>
      <c r="K1341" s="196">
        <v>114082.56250000001</v>
      </c>
      <c r="M1341" s="213">
        <v>231533.05000000002</v>
      </c>
      <c r="N1341" s="213">
        <v>150949.47812500002</v>
      </c>
      <c r="O1341" s="196" t="b">
        <v>0</v>
      </c>
      <c r="P1341" s="196" t="b">
        <v>0</v>
      </c>
      <c r="Q1341" s="196" t="b">
        <v>0</v>
      </c>
    </row>
    <row r="1342" spans="1:17" x14ac:dyDescent="0.15">
      <c r="A1342" s="196">
        <v>81</v>
      </c>
      <c r="B1342" s="204"/>
      <c r="C1342" s="226">
        <v>292493.09374999994</v>
      </c>
      <c r="D1342" s="226">
        <v>190691.0625</v>
      </c>
      <c r="E1342" s="226">
        <v>136911.5625</v>
      </c>
      <c r="F1342" s="226"/>
      <c r="G1342" s="226"/>
      <c r="I1342" s="196">
        <v>254341.46875000003</v>
      </c>
      <c r="J1342" s="196">
        <v>165817.81250000003</v>
      </c>
      <c r="K1342" s="196">
        <v>119053.28125000001</v>
      </c>
      <c r="M1342" s="213">
        <v>241624.39531250001</v>
      </c>
      <c r="N1342" s="213">
        <v>157526.92187500003</v>
      </c>
      <c r="O1342" s="196" t="b">
        <v>0</v>
      </c>
      <c r="P1342" s="196" t="b">
        <v>0</v>
      </c>
      <c r="Q1342" s="196" t="b">
        <v>0</v>
      </c>
    </row>
    <row r="1343" spans="1:17" x14ac:dyDescent="0.15">
      <c r="A1343" s="196">
        <v>82</v>
      </c>
      <c r="B1343" s="204"/>
      <c r="C1343" s="226">
        <v>304756.28125</v>
      </c>
      <c r="D1343" s="226">
        <v>198681.90625</v>
      </c>
      <c r="E1343" s="226">
        <v>142648.875</v>
      </c>
      <c r="F1343" s="226"/>
      <c r="G1343" s="226"/>
      <c r="I1343" s="196">
        <v>265005.56250000006</v>
      </c>
      <c r="J1343" s="196">
        <v>172766.87500000003</v>
      </c>
      <c r="K1343" s="196">
        <v>124042.50000000001</v>
      </c>
      <c r="M1343" s="213">
        <v>251755.28437500005</v>
      </c>
      <c r="N1343" s="213">
        <v>164128.53125000003</v>
      </c>
      <c r="O1343" s="196" t="b">
        <v>0</v>
      </c>
      <c r="P1343" s="196" t="b">
        <v>0</v>
      </c>
      <c r="Q1343" s="196" t="b">
        <v>0</v>
      </c>
    </row>
    <row r="1344" spans="1:17" x14ac:dyDescent="0.15">
      <c r="A1344" s="196">
        <v>83</v>
      </c>
      <c r="B1344" s="204"/>
      <c r="C1344" s="226">
        <v>317025.25</v>
      </c>
      <c r="D1344" s="226">
        <v>206679.68750000003</v>
      </c>
      <c r="E1344" s="226">
        <v>148386.1875</v>
      </c>
      <c r="F1344" s="226"/>
      <c r="G1344" s="226"/>
      <c r="I1344" s="196">
        <v>275674.28125000006</v>
      </c>
      <c r="J1344" s="196">
        <v>179721.71875</v>
      </c>
      <c r="K1344" s="196">
        <v>129031.71875000001</v>
      </c>
      <c r="M1344" s="213">
        <v>261890.56718750004</v>
      </c>
      <c r="N1344" s="213">
        <v>170735.6328125</v>
      </c>
      <c r="O1344" s="196" t="b">
        <v>0</v>
      </c>
      <c r="P1344" s="196" t="b">
        <v>0</v>
      </c>
      <c r="Q1344" s="196" t="b">
        <v>0</v>
      </c>
    </row>
    <row r="1345" spans="1:17" x14ac:dyDescent="0.15">
      <c r="A1345" s="196">
        <v>84</v>
      </c>
      <c r="B1345" s="204" t="s">
        <v>24</v>
      </c>
      <c r="C1345" s="226">
        <v>329256.0625</v>
      </c>
      <c r="D1345" s="226">
        <v>214649.71875</v>
      </c>
      <c r="E1345" s="226">
        <v>154109.625</v>
      </c>
      <c r="F1345" s="226">
        <v>0</v>
      </c>
      <c r="G1345" s="226">
        <v>0</v>
      </c>
      <c r="I1345" s="196">
        <v>286309.46875000006</v>
      </c>
      <c r="J1345" s="196">
        <v>186652.28125</v>
      </c>
      <c r="K1345" s="196">
        <v>134008.21875000003</v>
      </c>
      <c r="M1345" s="213">
        <v>271993.99531250005</v>
      </c>
      <c r="N1345" s="213">
        <v>177319.66718749999</v>
      </c>
      <c r="O1345" s="196" t="b">
        <v>0</v>
      </c>
      <c r="P1345" s="196" t="b">
        <v>0</v>
      </c>
      <c r="Q1345" s="196" t="b">
        <v>0</v>
      </c>
    </row>
    <row r="1346" spans="1:17" x14ac:dyDescent="0.15">
      <c r="A1346" s="196">
        <v>1</v>
      </c>
      <c r="B1346" s="204" t="s">
        <v>25</v>
      </c>
      <c r="C1346" s="226">
        <v>10375.03125</v>
      </c>
      <c r="D1346" s="226">
        <v>6782.5624999999991</v>
      </c>
      <c r="E1346" s="226">
        <v>4885.1562499999991</v>
      </c>
      <c r="F1346" s="226">
        <v>0</v>
      </c>
      <c r="G1346" s="226">
        <v>0</v>
      </c>
      <c r="I1346" s="196">
        <v>8971.3437500000018</v>
      </c>
      <c r="J1346" s="196">
        <v>5847.15625</v>
      </c>
      <c r="K1346" s="196">
        <v>4197.1875000000009</v>
      </c>
      <c r="M1346" s="213">
        <v>8522.7765625000011</v>
      </c>
      <c r="N1346" s="213">
        <v>5554.7984374999996</v>
      </c>
      <c r="O1346" s="196" t="b">
        <v>0</v>
      </c>
      <c r="P1346" s="196" t="b">
        <v>0</v>
      </c>
      <c r="Q1346" s="196" t="b">
        <v>0</v>
      </c>
    </row>
    <row r="1347" spans="1:17" x14ac:dyDescent="0.15">
      <c r="A1347" s="196">
        <v>2</v>
      </c>
      <c r="B1347" s="204" t="s">
        <v>26</v>
      </c>
      <c r="C1347" s="226">
        <v>16308.90625</v>
      </c>
      <c r="D1347" s="226">
        <v>10650.218750000002</v>
      </c>
      <c r="E1347" s="226">
        <v>7660.1562499999991</v>
      </c>
      <c r="F1347" s="226">
        <v>0</v>
      </c>
      <c r="G1347" s="226">
        <v>0</v>
      </c>
      <c r="I1347" s="196">
        <v>14131.687500000002</v>
      </c>
      <c r="J1347" s="196">
        <v>9210.6875000000018</v>
      </c>
      <c r="K1347" s="196">
        <v>6610.28125</v>
      </c>
      <c r="M1347" s="213">
        <v>13425.103125000001</v>
      </c>
      <c r="N1347" s="213">
        <v>8750.1531250000007</v>
      </c>
      <c r="O1347" s="196" t="b">
        <v>0</v>
      </c>
      <c r="P1347" s="196" t="b">
        <v>0</v>
      </c>
      <c r="Q1347" s="196" t="b">
        <v>0</v>
      </c>
    </row>
    <row r="1348" spans="1:17" x14ac:dyDescent="0.15">
      <c r="A1348" s="196">
        <v>3</v>
      </c>
      <c r="B1348" s="204" t="s">
        <v>27</v>
      </c>
      <c r="C1348" s="226">
        <v>23763.25</v>
      </c>
      <c r="D1348" s="226">
        <v>15507.625</v>
      </c>
      <c r="E1348" s="226">
        <v>11147.40625</v>
      </c>
      <c r="F1348" s="226">
        <v>0</v>
      </c>
      <c r="G1348" s="226">
        <v>0</v>
      </c>
      <c r="I1348" s="196">
        <v>20613.625000000004</v>
      </c>
      <c r="J1348" s="196">
        <v>13434.46875</v>
      </c>
      <c r="K1348" s="196">
        <v>9643.1250000000018</v>
      </c>
      <c r="M1348" s="213">
        <v>19582.943750000002</v>
      </c>
      <c r="N1348" s="213">
        <v>12762.745312499999</v>
      </c>
      <c r="O1348" s="196" t="b">
        <v>0</v>
      </c>
      <c r="P1348" s="196" t="b">
        <v>0</v>
      </c>
      <c r="Q1348" s="196" t="b">
        <v>0</v>
      </c>
    </row>
    <row r="1350" spans="1:17" ht="18" x14ac:dyDescent="0.2">
      <c r="A1350" s="269" t="s">
        <v>37</v>
      </c>
      <c r="B1350" s="269"/>
      <c r="C1350" s="269"/>
      <c r="D1350" s="269"/>
      <c r="E1350" s="269"/>
      <c r="F1350" s="269"/>
      <c r="G1350" s="269"/>
    </row>
    <row r="1351" spans="1:17" ht="18" x14ac:dyDescent="0.2">
      <c r="A1351" s="269" t="s">
        <v>34</v>
      </c>
      <c r="B1351" s="269"/>
      <c r="C1351" s="269"/>
      <c r="D1351" s="269"/>
      <c r="E1351" s="269"/>
      <c r="F1351" s="269"/>
      <c r="G1351" s="269"/>
    </row>
    <row r="1352" spans="1:17" x14ac:dyDescent="0.15">
      <c r="A1352" s="270" t="s">
        <v>17</v>
      </c>
      <c r="B1352" s="270"/>
      <c r="C1352" s="270"/>
      <c r="D1352" s="270"/>
      <c r="E1352" s="270"/>
      <c r="F1352" s="270"/>
      <c r="G1352" s="270"/>
    </row>
    <row r="1353" spans="1:17" x14ac:dyDescent="0.15">
      <c r="A1353" s="228" t="s">
        <v>0</v>
      </c>
      <c r="B1353" s="206" t="s">
        <v>0</v>
      </c>
      <c r="C1353" s="207">
        <v>10000</v>
      </c>
      <c r="D1353" s="207">
        <v>20000</v>
      </c>
      <c r="E1353" s="240"/>
      <c r="F1353" s="240"/>
      <c r="G1353" s="240"/>
    </row>
    <row r="1354" spans="1:17" ht="14" x14ac:dyDescent="0.15">
      <c r="A1354" s="228">
        <v>18</v>
      </c>
      <c r="B1354" s="208"/>
      <c r="C1354" s="212">
        <v>72414.6875</v>
      </c>
      <c r="D1354" s="212">
        <v>47330.234375</v>
      </c>
      <c r="E1354" s="212">
        <v>34070.78125</v>
      </c>
      <c r="F1354" s="212"/>
      <c r="G1354" s="212">
        <v>0</v>
      </c>
      <c r="I1354" s="196">
        <v>62968.125</v>
      </c>
      <c r="J1354" s="196">
        <v>41155.703125</v>
      </c>
      <c r="K1354" s="196">
        <v>29626.328125</v>
      </c>
      <c r="M1354" s="196">
        <v>59819.71875</v>
      </c>
      <c r="N1354" s="196">
        <v>39097.91796875</v>
      </c>
      <c r="O1354" s="196" t="b">
        <v>0</v>
      </c>
      <c r="P1354" s="196" t="b">
        <v>0</v>
      </c>
      <c r="Q1354" s="196" t="b">
        <v>0</v>
      </c>
    </row>
    <row r="1355" spans="1:17" ht="14" x14ac:dyDescent="0.15">
      <c r="A1355" s="228">
        <v>19</v>
      </c>
      <c r="B1355" s="208"/>
      <c r="C1355" s="212">
        <v>75233.203125</v>
      </c>
      <c r="D1355" s="212">
        <v>49161.09375</v>
      </c>
      <c r="E1355" s="212">
        <v>35387.65625</v>
      </c>
      <c r="F1355" s="212"/>
      <c r="G1355" s="212">
        <v>0</v>
      </c>
      <c r="I1355" s="196">
        <v>65420.46875</v>
      </c>
      <c r="J1355" s="196">
        <v>42748.046875</v>
      </c>
      <c r="K1355" s="196">
        <v>30771.875</v>
      </c>
      <c r="M1355" s="196">
        <v>62149.4453125</v>
      </c>
      <c r="N1355" s="196">
        <v>40610.64453125</v>
      </c>
      <c r="O1355" s="196" t="b">
        <v>0</v>
      </c>
      <c r="P1355" s="196" t="b">
        <v>0</v>
      </c>
      <c r="Q1355" s="196" t="b">
        <v>0</v>
      </c>
    </row>
    <row r="1356" spans="1:17" ht="14" x14ac:dyDescent="0.15">
      <c r="A1356" s="228">
        <v>20</v>
      </c>
      <c r="B1356" s="208"/>
      <c r="C1356" s="212">
        <v>78263.359375</v>
      </c>
      <c r="D1356" s="212">
        <v>51139.765625</v>
      </c>
      <c r="E1356" s="212">
        <v>36808.671875</v>
      </c>
      <c r="F1356" s="212"/>
      <c r="G1356" s="212">
        <v>0</v>
      </c>
      <c r="I1356" s="196">
        <v>68054.21875</v>
      </c>
      <c r="J1356" s="196">
        <v>44468.046875</v>
      </c>
      <c r="K1356" s="196">
        <v>32008.125</v>
      </c>
      <c r="M1356" s="196">
        <v>64651.5078125</v>
      </c>
      <c r="N1356" s="196">
        <v>42244.64453125</v>
      </c>
      <c r="O1356" s="196" t="b">
        <v>0</v>
      </c>
      <c r="P1356" s="196" t="b">
        <v>0</v>
      </c>
      <c r="Q1356" s="196" t="b">
        <v>0</v>
      </c>
    </row>
    <row r="1357" spans="1:17" ht="14" x14ac:dyDescent="0.15">
      <c r="A1357" s="228">
        <v>21</v>
      </c>
      <c r="B1357" s="208"/>
      <c r="C1357" s="212">
        <v>81206.171875</v>
      </c>
      <c r="D1357" s="212">
        <v>53051.25</v>
      </c>
      <c r="E1357" s="212">
        <v>38186.015625</v>
      </c>
      <c r="F1357" s="212"/>
      <c r="G1357" s="212">
        <v>0</v>
      </c>
      <c r="I1357" s="196">
        <v>70614.0625</v>
      </c>
      <c r="J1357" s="196">
        <v>46130.9375</v>
      </c>
      <c r="K1357" s="196">
        <v>33204.0625</v>
      </c>
      <c r="M1357" s="196">
        <v>67083.359375</v>
      </c>
      <c r="N1357" s="196">
        <v>43824.390625</v>
      </c>
      <c r="O1357" s="196" t="b">
        <v>0</v>
      </c>
      <c r="P1357" s="196" t="b">
        <v>0</v>
      </c>
      <c r="Q1357" s="196" t="b">
        <v>0</v>
      </c>
    </row>
    <row r="1358" spans="1:17" ht="14" x14ac:dyDescent="0.15">
      <c r="A1358" s="228">
        <v>22</v>
      </c>
      <c r="B1358" s="208"/>
      <c r="C1358" s="212">
        <v>84034.765625</v>
      </c>
      <c r="D1358" s="212">
        <v>54905.625</v>
      </c>
      <c r="E1358" s="212">
        <v>39502.890625</v>
      </c>
      <c r="F1358" s="212"/>
      <c r="G1358" s="212">
        <v>0</v>
      </c>
      <c r="I1358" s="196">
        <v>73073.125</v>
      </c>
      <c r="J1358" s="196">
        <v>47743.4375</v>
      </c>
      <c r="K1358" s="196">
        <v>34349.609375</v>
      </c>
      <c r="M1358" s="196">
        <v>69419.46875</v>
      </c>
      <c r="N1358" s="196">
        <v>45356.265625</v>
      </c>
      <c r="O1358" s="196" t="b">
        <v>0</v>
      </c>
      <c r="P1358" s="196" t="b">
        <v>0</v>
      </c>
      <c r="Q1358" s="196" t="b">
        <v>0</v>
      </c>
    </row>
    <row r="1359" spans="1:17" ht="14" x14ac:dyDescent="0.15">
      <c r="A1359" s="228">
        <v>23</v>
      </c>
      <c r="B1359" s="208"/>
      <c r="C1359" s="212">
        <v>87011.171875</v>
      </c>
      <c r="D1359" s="212">
        <v>56837.265625</v>
      </c>
      <c r="E1359" s="212">
        <v>40903.75</v>
      </c>
      <c r="F1359" s="212"/>
      <c r="G1359" s="212">
        <v>0</v>
      </c>
      <c r="I1359" s="196">
        <v>75663.203125</v>
      </c>
      <c r="J1359" s="196">
        <v>49423.125</v>
      </c>
      <c r="K1359" s="196">
        <v>35569.0625</v>
      </c>
      <c r="M1359" s="196">
        <v>71880.04296875</v>
      </c>
      <c r="N1359" s="196">
        <v>46951.96875</v>
      </c>
      <c r="O1359" s="196" t="b">
        <v>0</v>
      </c>
      <c r="P1359" s="196" t="b">
        <v>0</v>
      </c>
      <c r="Q1359" s="196" t="b">
        <v>0</v>
      </c>
    </row>
    <row r="1360" spans="1:17" ht="14" x14ac:dyDescent="0.15">
      <c r="A1360" s="228">
        <v>24</v>
      </c>
      <c r="B1360" s="208"/>
      <c r="C1360" s="212">
        <v>89960.703125</v>
      </c>
      <c r="D1360" s="212">
        <v>58752.109375</v>
      </c>
      <c r="E1360" s="212">
        <v>42271.015625</v>
      </c>
      <c r="F1360" s="212"/>
      <c r="G1360" s="212">
        <v>0</v>
      </c>
      <c r="I1360" s="196">
        <v>78226.40625</v>
      </c>
      <c r="J1360" s="196">
        <v>51089.375</v>
      </c>
      <c r="K1360" s="196">
        <v>36758.28125</v>
      </c>
      <c r="M1360" s="196">
        <v>74315.0859375</v>
      </c>
      <c r="N1360" s="196">
        <v>48534.90625</v>
      </c>
      <c r="O1360" s="196" t="b">
        <v>0</v>
      </c>
      <c r="P1360" s="196" t="b">
        <v>0</v>
      </c>
      <c r="Q1360" s="196" t="b">
        <v>0</v>
      </c>
    </row>
    <row r="1361" spans="1:17" ht="14" x14ac:dyDescent="0.15">
      <c r="A1361" s="228">
        <v>25</v>
      </c>
      <c r="B1361" s="208"/>
      <c r="C1361" s="212">
        <v>92769.140625</v>
      </c>
      <c r="D1361" s="212">
        <v>60593.046875</v>
      </c>
      <c r="E1361" s="212">
        <v>43594.609375</v>
      </c>
      <c r="F1361" s="212"/>
      <c r="G1361" s="212">
        <v>0</v>
      </c>
      <c r="I1361" s="196">
        <v>80668.671875</v>
      </c>
      <c r="J1361" s="196">
        <v>52688.4375</v>
      </c>
      <c r="K1361" s="196">
        <v>37907.1875</v>
      </c>
      <c r="M1361" s="196">
        <v>76635.23828125</v>
      </c>
      <c r="N1361" s="196">
        <v>50054.015625</v>
      </c>
      <c r="O1361" s="196" t="b">
        <v>0</v>
      </c>
      <c r="P1361" s="196" t="b">
        <v>0</v>
      </c>
      <c r="Q1361" s="196" t="b">
        <v>0</v>
      </c>
    </row>
    <row r="1362" spans="1:17" ht="14" x14ac:dyDescent="0.15">
      <c r="A1362" s="228">
        <v>26</v>
      </c>
      <c r="B1362" s="208"/>
      <c r="C1362" s="212">
        <v>95735.46875</v>
      </c>
      <c r="D1362" s="212">
        <v>62524.6875</v>
      </c>
      <c r="E1362" s="212">
        <v>44975.3125</v>
      </c>
      <c r="F1362" s="212"/>
      <c r="G1362" s="212">
        <v>0</v>
      </c>
      <c r="I1362" s="196">
        <v>83248.671875</v>
      </c>
      <c r="J1362" s="196">
        <v>54368.125</v>
      </c>
      <c r="K1362" s="196">
        <v>39109.84375</v>
      </c>
      <c r="M1362" s="196">
        <v>79086.23828125</v>
      </c>
      <c r="N1362" s="196">
        <v>51649.71875</v>
      </c>
      <c r="O1362" s="196" t="b">
        <v>0</v>
      </c>
      <c r="P1362" s="196" t="b">
        <v>0</v>
      </c>
      <c r="Q1362" s="196" t="b">
        <v>0</v>
      </c>
    </row>
    <row r="1363" spans="1:17" ht="14" x14ac:dyDescent="0.15">
      <c r="A1363" s="228">
        <v>27</v>
      </c>
      <c r="B1363" s="208"/>
      <c r="C1363" s="212">
        <v>98695.078125</v>
      </c>
      <c r="D1363" s="212">
        <v>64456.328125</v>
      </c>
      <c r="E1363" s="212">
        <v>46362.734375</v>
      </c>
      <c r="F1363" s="212"/>
      <c r="G1363" s="212">
        <v>0</v>
      </c>
      <c r="I1363" s="196">
        <v>85821.953125</v>
      </c>
      <c r="J1363" s="196">
        <v>56047.8125</v>
      </c>
      <c r="K1363" s="196">
        <v>40315.859375</v>
      </c>
      <c r="M1363" s="196">
        <v>81530.85546875</v>
      </c>
      <c r="N1363" s="196">
        <v>53245.421875</v>
      </c>
      <c r="O1363" s="196" t="b">
        <v>0</v>
      </c>
      <c r="P1363" s="196" t="b">
        <v>0</v>
      </c>
      <c r="Q1363" s="196" t="b">
        <v>0</v>
      </c>
    </row>
    <row r="1364" spans="1:17" ht="14" x14ac:dyDescent="0.15">
      <c r="A1364" s="228">
        <v>28</v>
      </c>
      <c r="B1364" s="208"/>
      <c r="C1364" s="212">
        <v>101711.796875</v>
      </c>
      <c r="D1364" s="212">
        <v>66418.203125</v>
      </c>
      <c r="E1364" s="212">
        <v>47770.3125</v>
      </c>
      <c r="F1364" s="212"/>
      <c r="G1364" s="212">
        <v>0</v>
      </c>
      <c r="I1364" s="196">
        <v>88445.625</v>
      </c>
      <c r="J1364" s="196">
        <v>57754.375</v>
      </c>
      <c r="K1364" s="196">
        <v>41538.671875</v>
      </c>
      <c r="M1364" s="196">
        <v>84023.34375</v>
      </c>
      <c r="N1364" s="196">
        <v>54866.65625</v>
      </c>
      <c r="O1364" s="196" t="b">
        <v>0</v>
      </c>
      <c r="P1364" s="196" t="b">
        <v>0</v>
      </c>
      <c r="Q1364" s="196" t="b">
        <v>0</v>
      </c>
    </row>
    <row r="1365" spans="1:17" ht="14" x14ac:dyDescent="0.15">
      <c r="A1365" s="228">
        <v>29</v>
      </c>
      <c r="B1365" s="208"/>
      <c r="C1365" s="212">
        <v>105578.4375</v>
      </c>
      <c r="D1365" s="212">
        <v>68937.734375</v>
      </c>
      <c r="E1365" s="212">
        <v>49581.015625</v>
      </c>
      <c r="F1365" s="212"/>
      <c r="G1365" s="212">
        <v>0</v>
      </c>
      <c r="I1365" s="196">
        <v>91808.359375</v>
      </c>
      <c r="J1365" s="196">
        <v>59944.6875</v>
      </c>
      <c r="K1365" s="196">
        <v>43114.21875</v>
      </c>
      <c r="M1365" s="196">
        <v>87217.94140625</v>
      </c>
      <c r="N1365" s="196">
        <v>56947.453125</v>
      </c>
      <c r="O1365" s="196" t="b">
        <v>0</v>
      </c>
      <c r="P1365" s="196" t="b">
        <v>0</v>
      </c>
      <c r="Q1365" s="196" t="b">
        <v>0</v>
      </c>
    </row>
    <row r="1366" spans="1:17" ht="14" x14ac:dyDescent="0.15">
      <c r="A1366" s="228">
        <v>30</v>
      </c>
      <c r="B1366" s="208"/>
      <c r="C1366" s="212">
        <v>109569.375</v>
      </c>
      <c r="D1366" s="212">
        <v>71537.890625</v>
      </c>
      <c r="E1366" s="212">
        <v>51455.546875</v>
      </c>
      <c r="F1366" s="212"/>
      <c r="G1366" s="212">
        <v>0</v>
      </c>
      <c r="I1366" s="196">
        <v>95278.59375</v>
      </c>
      <c r="J1366" s="196">
        <v>62205.546875</v>
      </c>
      <c r="K1366" s="196">
        <v>44743.515625</v>
      </c>
      <c r="M1366" s="196">
        <v>90514.6640625</v>
      </c>
      <c r="N1366" s="196">
        <v>59095.26953125</v>
      </c>
      <c r="O1366" s="196" t="b">
        <v>0</v>
      </c>
      <c r="P1366" s="196" t="b">
        <v>0</v>
      </c>
      <c r="Q1366" s="196" t="b">
        <v>0</v>
      </c>
    </row>
    <row r="1367" spans="1:17" ht="14" x14ac:dyDescent="0.15">
      <c r="A1367" s="228">
        <v>31</v>
      </c>
      <c r="B1367" s="208"/>
      <c r="C1367" s="212">
        <v>113546.875</v>
      </c>
      <c r="D1367" s="212">
        <v>74131.328125</v>
      </c>
      <c r="E1367" s="212">
        <v>53313.28125</v>
      </c>
      <c r="F1367" s="212"/>
      <c r="G1367" s="212">
        <v>0</v>
      </c>
      <c r="I1367" s="196">
        <v>98735.390625</v>
      </c>
      <c r="J1367" s="196">
        <v>64463.046875</v>
      </c>
      <c r="K1367" s="196">
        <v>46359.375</v>
      </c>
      <c r="M1367" s="196">
        <v>93798.62109375</v>
      </c>
      <c r="N1367" s="196">
        <v>61239.89453125</v>
      </c>
      <c r="O1367" s="196" t="b">
        <v>0</v>
      </c>
      <c r="P1367" s="196" t="b">
        <v>0</v>
      </c>
      <c r="Q1367" s="196" t="b">
        <v>0</v>
      </c>
    </row>
    <row r="1368" spans="1:17" ht="14" x14ac:dyDescent="0.15">
      <c r="A1368" s="228">
        <v>32</v>
      </c>
      <c r="B1368" s="208"/>
      <c r="C1368" s="212">
        <v>117618.4375</v>
      </c>
      <c r="D1368" s="212">
        <v>76781.875</v>
      </c>
      <c r="E1368" s="212">
        <v>55214.6875</v>
      </c>
      <c r="F1368" s="212"/>
      <c r="G1368" s="212">
        <v>0</v>
      </c>
      <c r="I1368" s="196">
        <v>102276.171875</v>
      </c>
      <c r="J1368" s="196">
        <v>66767.578125</v>
      </c>
      <c r="K1368" s="196">
        <v>48012.1875</v>
      </c>
      <c r="M1368" s="196">
        <v>97162.36328125</v>
      </c>
      <c r="N1368" s="196">
        <v>63429.19921875</v>
      </c>
      <c r="O1368" s="196" t="b">
        <v>0</v>
      </c>
      <c r="P1368" s="196" t="b">
        <v>0</v>
      </c>
      <c r="Q1368" s="196" t="b">
        <v>0</v>
      </c>
    </row>
    <row r="1369" spans="1:17" ht="14" x14ac:dyDescent="0.15">
      <c r="A1369" s="228">
        <v>33</v>
      </c>
      <c r="B1369" s="208"/>
      <c r="C1369" s="212">
        <v>120043.90625</v>
      </c>
      <c r="D1369" s="212">
        <v>78367.5</v>
      </c>
      <c r="E1369" s="212">
        <v>56356.875</v>
      </c>
      <c r="F1369" s="212"/>
      <c r="G1369" s="212">
        <v>0</v>
      </c>
      <c r="I1369" s="196">
        <v>104385.859375</v>
      </c>
      <c r="J1369" s="196">
        <v>68144.921875</v>
      </c>
      <c r="K1369" s="196">
        <v>49006.5625</v>
      </c>
      <c r="M1369" s="196">
        <v>99166.56640625</v>
      </c>
      <c r="N1369" s="196">
        <v>64737.67578125</v>
      </c>
      <c r="O1369" s="196" t="b">
        <v>0</v>
      </c>
      <c r="P1369" s="196" t="b">
        <v>0</v>
      </c>
      <c r="Q1369" s="196" t="b">
        <v>0</v>
      </c>
    </row>
    <row r="1370" spans="1:17" ht="14" x14ac:dyDescent="0.15">
      <c r="A1370" s="228">
        <v>34</v>
      </c>
      <c r="B1370" s="208"/>
      <c r="C1370" s="212">
        <v>122603.75</v>
      </c>
      <c r="D1370" s="212">
        <v>80043.828125</v>
      </c>
      <c r="E1370" s="212">
        <v>57562.890625</v>
      </c>
      <c r="F1370" s="212"/>
      <c r="G1370" s="212">
        <v>0</v>
      </c>
      <c r="I1370" s="196">
        <v>106613.125</v>
      </c>
      <c r="J1370" s="196">
        <v>69602.890625</v>
      </c>
      <c r="K1370" s="196">
        <v>50054.6875</v>
      </c>
      <c r="M1370" s="196">
        <v>101282.46875</v>
      </c>
      <c r="N1370" s="196">
        <v>66122.74609375</v>
      </c>
      <c r="O1370" s="196" t="b">
        <v>0</v>
      </c>
      <c r="P1370" s="196" t="b">
        <v>0</v>
      </c>
      <c r="Q1370" s="196" t="b">
        <v>0</v>
      </c>
    </row>
    <row r="1371" spans="1:17" ht="14" x14ac:dyDescent="0.15">
      <c r="A1371" s="228">
        <v>35</v>
      </c>
      <c r="B1371" s="208"/>
      <c r="C1371" s="212">
        <v>125150.15625</v>
      </c>
      <c r="D1371" s="212">
        <v>81700</v>
      </c>
      <c r="E1371" s="212">
        <v>58742.03125</v>
      </c>
      <c r="F1371" s="212"/>
      <c r="G1371" s="212">
        <v>0</v>
      </c>
      <c r="I1371" s="196">
        <v>108826.953125</v>
      </c>
      <c r="J1371" s="196">
        <v>71044.0625</v>
      </c>
      <c r="K1371" s="196">
        <v>51079.296875</v>
      </c>
      <c r="M1371" s="196">
        <v>103385.60546875</v>
      </c>
      <c r="N1371" s="196">
        <v>67491.859375</v>
      </c>
      <c r="O1371" s="196" t="b">
        <v>0</v>
      </c>
      <c r="P1371" s="196" t="b">
        <v>0</v>
      </c>
      <c r="Q1371" s="196" t="b">
        <v>0</v>
      </c>
    </row>
    <row r="1372" spans="1:17" ht="14" x14ac:dyDescent="0.15">
      <c r="A1372" s="228">
        <v>36</v>
      </c>
      <c r="B1372" s="208"/>
      <c r="C1372" s="212">
        <v>127693.203125</v>
      </c>
      <c r="D1372" s="212">
        <v>83352.8125</v>
      </c>
      <c r="E1372" s="212">
        <v>59924.53125</v>
      </c>
      <c r="F1372" s="212"/>
      <c r="G1372" s="212">
        <v>0</v>
      </c>
      <c r="I1372" s="196">
        <v>111037.421875</v>
      </c>
      <c r="J1372" s="196">
        <v>72481.875</v>
      </c>
      <c r="K1372" s="196">
        <v>52107.265625</v>
      </c>
      <c r="M1372" s="196">
        <v>105485.55078125</v>
      </c>
      <c r="N1372" s="196">
        <v>68857.78125</v>
      </c>
      <c r="O1372" s="196" t="b">
        <v>0</v>
      </c>
      <c r="P1372" s="196" t="b">
        <v>0</v>
      </c>
      <c r="Q1372" s="196" t="b">
        <v>0</v>
      </c>
    </row>
    <row r="1373" spans="1:17" ht="14" x14ac:dyDescent="0.15">
      <c r="A1373" s="228">
        <v>37</v>
      </c>
      <c r="B1373" s="208"/>
      <c r="C1373" s="212">
        <v>130232.890625</v>
      </c>
      <c r="D1373" s="212">
        <v>85008.984375</v>
      </c>
      <c r="E1373" s="212">
        <v>61120.46875</v>
      </c>
      <c r="F1373" s="212"/>
      <c r="G1373" s="212">
        <v>0</v>
      </c>
      <c r="I1373" s="196">
        <v>113244.53125</v>
      </c>
      <c r="J1373" s="196">
        <v>73919.6875</v>
      </c>
      <c r="K1373" s="196">
        <v>53148.671875</v>
      </c>
      <c r="M1373" s="196">
        <v>107582.3046875</v>
      </c>
      <c r="N1373" s="196">
        <v>70223.703125</v>
      </c>
      <c r="O1373" s="196" t="b">
        <v>0</v>
      </c>
      <c r="P1373" s="196" t="b">
        <v>0</v>
      </c>
      <c r="Q1373" s="196" t="b">
        <v>0</v>
      </c>
    </row>
    <row r="1374" spans="1:17" ht="14" x14ac:dyDescent="0.15">
      <c r="A1374" s="228">
        <v>38</v>
      </c>
      <c r="B1374" s="208"/>
      <c r="C1374" s="212">
        <v>132450.078125</v>
      </c>
      <c r="D1374" s="212">
        <v>86450.15625</v>
      </c>
      <c r="E1374" s="212">
        <v>62161.875</v>
      </c>
      <c r="F1374" s="212"/>
      <c r="G1374" s="212">
        <v>0</v>
      </c>
      <c r="I1374" s="196">
        <v>115172.8125</v>
      </c>
      <c r="J1374" s="196">
        <v>75172.734375</v>
      </c>
      <c r="K1374" s="196">
        <v>54052.34375</v>
      </c>
      <c r="M1374" s="196">
        <v>109414.171875</v>
      </c>
      <c r="N1374" s="196">
        <v>71414.09765625</v>
      </c>
      <c r="O1374" s="196" t="b">
        <v>0</v>
      </c>
      <c r="P1374" s="196" t="b">
        <v>0</v>
      </c>
      <c r="Q1374" s="196" t="b">
        <v>0</v>
      </c>
    </row>
    <row r="1375" spans="1:17" ht="14" x14ac:dyDescent="0.15">
      <c r="A1375" s="228">
        <v>39</v>
      </c>
      <c r="B1375" s="208"/>
      <c r="C1375" s="212">
        <v>134526.171875</v>
      </c>
      <c r="D1375" s="212">
        <v>87814.0625</v>
      </c>
      <c r="E1375" s="212">
        <v>63129.375</v>
      </c>
      <c r="F1375" s="212"/>
      <c r="G1375" s="212">
        <v>0</v>
      </c>
      <c r="I1375" s="196">
        <v>116980.15625</v>
      </c>
      <c r="J1375" s="196">
        <v>76358.59375</v>
      </c>
      <c r="K1375" s="196">
        <v>54895.546875</v>
      </c>
      <c r="M1375" s="196">
        <v>111131.1484375</v>
      </c>
      <c r="N1375" s="196">
        <v>72540.6640625</v>
      </c>
      <c r="O1375" s="196" t="b">
        <v>0</v>
      </c>
      <c r="P1375" s="196" t="b">
        <v>0</v>
      </c>
      <c r="Q1375" s="196" t="b">
        <v>0</v>
      </c>
    </row>
    <row r="1376" spans="1:17" ht="14" x14ac:dyDescent="0.15">
      <c r="A1376" s="228">
        <v>40</v>
      </c>
      <c r="B1376" s="208"/>
      <c r="C1376" s="212">
        <v>136726.5625</v>
      </c>
      <c r="D1376" s="212">
        <v>89245.15625</v>
      </c>
      <c r="E1376" s="212">
        <v>64164.0625</v>
      </c>
      <c r="F1376" s="212"/>
      <c r="G1376" s="212">
        <v>0</v>
      </c>
      <c r="I1376" s="196">
        <v>118891.640625</v>
      </c>
      <c r="J1376" s="196">
        <v>77604.921875</v>
      </c>
      <c r="K1376" s="196">
        <v>55795.859375</v>
      </c>
      <c r="M1376" s="196">
        <v>112947.05859375</v>
      </c>
      <c r="N1376" s="196">
        <v>73724.67578125</v>
      </c>
      <c r="O1376" s="196" t="b">
        <v>0</v>
      </c>
      <c r="P1376" s="196" t="b">
        <v>0</v>
      </c>
      <c r="Q1376" s="196" t="b">
        <v>0</v>
      </c>
    </row>
    <row r="1377" spans="1:17" ht="14" x14ac:dyDescent="0.15">
      <c r="A1377" s="228">
        <v>41</v>
      </c>
      <c r="B1377" s="208"/>
      <c r="C1377" s="212">
        <v>138869.84375</v>
      </c>
      <c r="D1377" s="212">
        <v>90642.65625</v>
      </c>
      <c r="E1377" s="212">
        <v>65151.71875</v>
      </c>
      <c r="F1377" s="212"/>
      <c r="G1377" s="212">
        <v>0</v>
      </c>
      <c r="I1377" s="196">
        <v>120756.09375</v>
      </c>
      <c r="J1377" s="196">
        <v>78821.015625</v>
      </c>
      <c r="K1377" s="196">
        <v>56652.5</v>
      </c>
      <c r="M1377" s="196">
        <v>114718.2890625</v>
      </c>
      <c r="N1377" s="196">
        <v>74879.96484375</v>
      </c>
      <c r="O1377" s="196" t="b">
        <v>0</v>
      </c>
      <c r="P1377" s="196" t="b">
        <v>0</v>
      </c>
      <c r="Q1377" s="196" t="b">
        <v>0</v>
      </c>
    </row>
    <row r="1378" spans="1:17" ht="14" x14ac:dyDescent="0.15">
      <c r="A1378" s="228">
        <v>42</v>
      </c>
      <c r="B1378" s="208"/>
      <c r="C1378" s="212">
        <v>141066.875</v>
      </c>
      <c r="D1378" s="212">
        <v>92073.75</v>
      </c>
      <c r="E1378" s="212">
        <v>66189.765625</v>
      </c>
      <c r="F1378" s="212"/>
      <c r="G1378" s="212">
        <v>0</v>
      </c>
      <c r="I1378" s="196">
        <v>122667.578125</v>
      </c>
      <c r="J1378" s="196">
        <v>80063.984375</v>
      </c>
      <c r="K1378" s="196">
        <v>57556.171875</v>
      </c>
      <c r="M1378" s="196">
        <v>116534.19921875</v>
      </c>
      <c r="N1378" s="196">
        <v>76060.78515625</v>
      </c>
      <c r="O1378" s="196" t="b">
        <v>0</v>
      </c>
      <c r="P1378" s="196" t="b">
        <v>0</v>
      </c>
      <c r="Q1378" s="196" t="b">
        <v>0</v>
      </c>
    </row>
    <row r="1379" spans="1:17" ht="14" x14ac:dyDescent="0.15">
      <c r="A1379" s="228">
        <v>43</v>
      </c>
      <c r="B1379" s="208"/>
      <c r="C1379" s="212">
        <v>143633.4375</v>
      </c>
      <c r="D1379" s="212">
        <v>93743.359375</v>
      </c>
      <c r="E1379" s="212">
        <v>67385.703125</v>
      </c>
      <c r="F1379" s="212"/>
      <c r="G1379" s="212">
        <v>0</v>
      </c>
      <c r="I1379" s="196">
        <v>124898.203125</v>
      </c>
      <c r="J1379" s="196">
        <v>81515.234375</v>
      </c>
      <c r="K1379" s="196">
        <v>58597.578125</v>
      </c>
      <c r="M1379" s="196">
        <v>118653.29296875</v>
      </c>
      <c r="N1379" s="196">
        <v>77439.47265625</v>
      </c>
      <c r="O1379" s="196" t="b">
        <v>0</v>
      </c>
      <c r="P1379" s="196" t="b">
        <v>0</v>
      </c>
      <c r="Q1379" s="196" t="b">
        <v>0</v>
      </c>
    </row>
    <row r="1380" spans="1:17" ht="14" x14ac:dyDescent="0.15">
      <c r="A1380" s="228">
        <v>44</v>
      </c>
      <c r="B1380" s="208"/>
      <c r="C1380" s="212">
        <v>146283.984375</v>
      </c>
      <c r="D1380" s="212">
        <v>95473.4375</v>
      </c>
      <c r="E1380" s="212">
        <v>68635.390625</v>
      </c>
      <c r="F1380" s="212"/>
      <c r="G1380" s="212">
        <v>0</v>
      </c>
      <c r="I1380" s="196">
        <v>127202.734375</v>
      </c>
      <c r="J1380" s="196">
        <v>83020.234375</v>
      </c>
      <c r="K1380" s="196">
        <v>59682.65625</v>
      </c>
      <c r="M1380" s="196">
        <v>120842.59765625</v>
      </c>
      <c r="N1380" s="196">
        <v>78869.22265625</v>
      </c>
      <c r="O1380" s="196" t="b">
        <v>0</v>
      </c>
      <c r="P1380" s="196" t="b">
        <v>0</v>
      </c>
      <c r="Q1380" s="196" t="b">
        <v>0</v>
      </c>
    </row>
    <row r="1381" spans="1:17" ht="14" x14ac:dyDescent="0.15">
      <c r="A1381" s="228">
        <v>45</v>
      </c>
      <c r="B1381" s="208"/>
      <c r="C1381" s="212">
        <v>148847.1875</v>
      </c>
      <c r="D1381" s="212">
        <v>97139.6875</v>
      </c>
      <c r="E1381" s="212">
        <v>69824.609375</v>
      </c>
      <c r="F1381" s="212"/>
      <c r="G1381" s="212">
        <v>0</v>
      </c>
      <c r="I1381" s="196">
        <v>129433.359375</v>
      </c>
      <c r="J1381" s="196">
        <v>84468.125</v>
      </c>
      <c r="K1381" s="196">
        <v>60717.34375</v>
      </c>
      <c r="M1381" s="196">
        <v>122961.69140625</v>
      </c>
      <c r="N1381" s="196">
        <v>80244.71875</v>
      </c>
      <c r="O1381" s="196" t="b">
        <v>0</v>
      </c>
      <c r="P1381" s="196" t="b">
        <v>0</v>
      </c>
      <c r="Q1381" s="196" t="b">
        <v>0</v>
      </c>
    </row>
    <row r="1382" spans="1:17" ht="14" x14ac:dyDescent="0.15">
      <c r="A1382" s="228">
        <v>46</v>
      </c>
      <c r="B1382" s="208"/>
      <c r="C1382" s="212">
        <v>151480.9375</v>
      </c>
      <c r="D1382" s="212">
        <v>98863.046875</v>
      </c>
      <c r="E1382" s="212">
        <v>71060.859375</v>
      </c>
      <c r="F1382" s="212"/>
      <c r="G1382" s="212">
        <v>0</v>
      </c>
      <c r="I1382" s="196">
        <v>131721.09375</v>
      </c>
      <c r="J1382" s="196">
        <v>85966.40625</v>
      </c>
      <c r="K1382" s="196">
        <v>61792.34375</v>
      </c>
      <c r="M1382" s="196">
        <v>125135.0390625</v>
      </c>
      <c r="N1382" s="196">
        <v>81668.0859375</v>
      </c>
      <c r="O1382" s="196" t="b">
        <v>0</v>
      </c>
      <c r="P1382" s="196" t="b">
        <v>0</v>
      </c>
      <c r="Q1382" s="196" t="b">
        <v>0</v>
      </c>
    </row>
    <row r="1383" spans="1:17" ht="14" x14ac:dyDescent="0.15">
      <c r="A1383" s="228">
        <v>47</v>
      </c>
      <c r="B1383" s="208"/>
      <c r="C1383" s="212">
        <v>154044.140625</v>
      </c>
      <c r="D1383" s="212">
        <v>100532.65625</v>
      </c>
      <c r="E1383" s="212">
        <v>72263.515625</v>
      </c>
      <c r="F1383" s="212"/>
      <c r="G1383" s="212">
        <v>0</v>
      </c>
      <c r="I1383" s="196">
        <v>133951.71875</v>
      </c>
      <c r="J1383" s="196">
        <v>87421.015625</v>
      </c>
      <c r="K1383" s="196">
        <v>62837.109375</v>
      </c>
      <c r="M1383" s="196">
        <v>127254.1328125</v>
      </c>
      <c r="N1383" s="196">
        <v>83049.96484375</v>
      </c>
      <c r="O1383" s="196" t="b">
        <v>0</v>
      </c>
      <c r="P1383" s="196" t="b">
        <v>0</v>
      </c>
      <c r="Q1383" s="196" t="b">
        <v>0</v>
      </c>
    </row>
    <row r="1384" spans="1:17" ht="14" x14ac:dyDescent="0.15">
      <c r="A1384" s="228">
        <v>48</v>
      </c>
      <c r="B1384" s="208"/>
      <c r="C1384" s="212">
        <v>157655.46875</v>
      </c>
      <c r="D1384" s="212">
        <v>102887.578125</v>
      </c>
      <c r="E1384" s="212">
        <v>73949.921875</v>
      </c>
      <c r="F1384" s="212"/>
      <c r="G1384" s="212">
        <v>0</v>
      </c>
      <c r="I1384" s="196">
        <v>137092.734375</v>
      </c>
      <c r="J1384" s="196">
        <v>89466.875</v>
      </c>
      <c r="K1384" s="196">
        <v>64305.15625</v>
      </c>
      <c r="M1384" s="196">
        <v>130238.09765625</v>
      </c>
      <c r="N1384" s="196">
        <v>84993.53125</v>
      </c>
      <c r="O1384" s="196" t="b">
        <v>0</v>
      </c>
      <c r="P1384" s="196" t="b">
        <v>0</v>
      </c>
      <c r="Q1384" s="196" t="b">
        <v>0</v>
      </c>
    </row>
    <row r="1385" spans="1:17" ht="14" x14ac:dyDescent="0.15">
      <c r="A1385" s="228">
        <v>49</v>
      </c>
      <c r="B1385" s="208"/>
      <c r="C1385" s="212">
        <v>161273.515625</v>
      </c>
      <c r="D1385" s="212">
        <v>105235.78125</v>
      </c>
      <c r="E1385" s="212">
        <v>75639.6875</v>
      </c>
      <c r="F1385" s="212"/>
      <c r="G1385" s="212">
        <v>0</v>
      </c>
      <c r="I1385" s="196">
        <v>140237.109375</v>
      </c>
      <c r="J1385" s="196">
        <v>91509.375</v>
      </c>
      <c r="K1385" s="196">
        <v>65773.203125</v>
      </c>
      <c r="M1385" s="196">
        <v>133225.25390625</v>
      </c>
      <c r="N1385" s="196">
        <v>86933.90625</v>
      </c>
      <c r="O1385" s="196" t="b">
        <v>0</v>
      </c>
      <c r="P1385" s="196" t="b">
        <v>0</v>
      </c>
      <c r="Q1385" s="196" t="b">
        <v>0</v>
      </c>
    </row>
    <row r="1386" spans="1:17" ht="14" x14ac:dyDescent="0.15">
      <c r="A1386" s="228">
        <v>50</v>
      </c>
      <c r="B1386" s="208"/>
      <c r="C1386" s="212">
        <v>165741.484375</v>
      </c>
      <c r="D1386" s="212">
        <v>108151.71875</v>
      </c>
      <c r="E1386" s="212">
        <v>77732.578125</v>
      </c>
      <c r="F1386" s="212"/>
      <c r="G1386" s="212">
        <v>0</v>
      </c>
      <c r="I1386" s="196">
        <v>144123.90625</v>
      </c>
      <c r="J1386" s="196">
        <v>94045.703125</v>
      </c>
      <c r="K1386" s="196">
        <v>67593.984375</v>
      </c>
      <c r="M1386" s="196">
        <v>136917.7109375</v>
      </c>
      <c r="N1386" s="196">
        <v>89343.41796875</v>
      </c>
      <c r="O1386" s="196" t="b">
        <v>0</v>
      </c>
      <c r="P1386" s="196" t="b">
        <v>0</v>
      </c>
      <c r="Q1386" s="196" t="b">
        <v>0</v>
      </c>
    </row>
    <row r="1387" spans="1:17" ht="14" x14ac:dyDescent="0.15">
      <c r="A1387" s="228">
        <v>51</v>
      </c>
      <c r="B1387" s="208"/>
      <c r="C1387" s="212">
        <v>169987.734375</v>
      </c>
      <c r="D1387" s="212">
        <v>110919.84375</v>
      </c>
      <c r="E1387" s="212">
        <v>79717.96875</v>
      </c>
      <c r="F1387" s="212"/>
      <c r="G1387" s="212">
        <v>0</v>
      </c>
      <c r="I1387" s="196">
        <v>147815.859375</v>
      </c>
      <c r="J1387" s="196">
        <v>96451.015625</v>
      </c>
      <c r="K1387" s="196">
        <v>69320.703125</v>
      </c>
      <c r="M1387" s="196">
        <v>140425.06640625</v>
      </c>
      <c r="N1387" s="196">
        <v>91628.46484375</v>
      </c>
      <c r="O1387" s="196" t="b">
        <v>0</v>
      </c>
      <c r="P1387" s="196" t="b">
        <v>0</v>
      </c>
      <c r="Q1387" s="196" t="b">
        <v>0</v>
      </c>
    </row>
    <row r="1388" spans="1:17" ht="14" x14ac:dyDescent="0.15">
      <c r="A1388" s="228">
        <v>52</v>
      </c>
      <c r="B1388" s="208"/>
      <c r="C1388" s="212">
        <v>174264.21875</v>
      </c>
      <c r="D1388" s="212">
        <v>113704.765625</v>
      </c>
      <c r="E1388" s="212">
        <v>81716.796875</v>
      </c>
      <c r="F1388" s="212"/>
      <c r="G1388" s="212">
        <v>0</v>
      </c>
      <c r="I1388" s="196">
        <v>151534.6875</v>
      </c>
      <c r="J1388" s="196">
        <v>98873.125</v>
      </c>
      <c r="K1388" s="196">
        <v>71057.5</v>
      </c>
      <c r="M1388" s="196">
        <v>143957.953125</v>
      </c>
      <c r="N1388" s="196">
        <v>93929.46875</v>
      </c>
      <c r="O1388" s="196" t="b">
        <v>0</v>
      </c>
      <c r="P1388" s="196" t="b">
        <v>0</v>
      </c>
      <c r="Q1388" s="196" t="b">
        <v>0</v>
      </c>
    </row>
    <row r="1389" spans="1:17" ht="14" x14ac:dyDescent="0.15">
      <c r="A1389" s="228">
        <v>53</v>
      </c>
      <c r="B1389" s="208"/>
      <c r="C1389" s="212">
        <v>182199.0625</v>
      </c>
      <c r="D1389" s="212">
        <v>118878.203125</v>
      </c>
      <c r="E1389" s="212">
        <v>85432.265625</v>
      </c>
      <c r="F1389" s="212"/>
      <c r="G1389" s="212">
        <v>0</v>
      </c>
      <c r="I1389" s="196">
        <v>158434.84375</v>
      </c>
      <c r="J1389" s="196">
        <v>103371.328125</v>
      </c>
      <c r="K1389" s="196">
        <v>74289.21875</v>
      </c>
      <c r="M1389" s="196">
        <v>150513.1015625</v>
      </c>
      <c r="N1389" s="196">
        <v>98202.76171875</v>
      </c>
      <c r="O1389" s="196" t="b">
        <v>0</v>
      </c>
      <c r="P1389" s="196" t="b">
        <v>0</v>
      </c>
      <c r="Q1389" s="196" t="b">
        <v>0</v>
      </c>
    </row>
    <row r="1390" spans="1:17" ht="14" x14ac:dyDescent="0.15">
      <c r="A1390" s="228">
        <v>54</v>
      </c>
      <c r="B1390" s="208"/>
      <c r="C1390" s="212">
        <v>189996.171875</v>
      </c>
      <c r="D1390" s="212">
        <v>123960.9375</v>
      </c>
      <c r="E1390" s="212">
        <v>89080.546875</v>
      </c>
      <c r="F1390" s="212"/>
      <c r="G1390" s="212">
        <v>0</v>
      </c>
      <c r="I1390" s="196">
        <v>165214.0625</v>
      </c>
      <c r="J1390" s="196">
        <v>107792.265625</v>
      </c>
      <c r="K1390" s="196">
        <v>77460.46875</v>
      </c>
      <c r="M1390" s="196">
        <v>156953.359375</v>
      </c>
      <c r="N1390" s="196">
        <v>102402.65234375</v>
      </c>
      <c r="O1390" s="196" t="b">
        <v>0</v>
      </c>
      <c r="P1390" s="196" t="b">
        <v>0</v>
      </c>
      <c r="Q1390" s="196" t="b">
        <v>0</v>
      </c>
    </row>
    <row r="1391" spans="1:17" ht="14" x14ac:dyDescent="0.15">
      <c r="A1391" s="228">
        <v>55</v>
      </c>
      <c r="B1391" s="208"/>
      <c r="C1391" s="212">
        <v>197978.046875</v>
      </c>
      <c r="D1391" s="212">
        <v>129154.53125</v>
      </c>
      <c r="E1391" s="212">
        <v>92812.8125</v>
      </c>
      <c r="F1391" s="212"/>
      <c r="G1391" s="212">
        <v>0</v>
      </c>
      <c r="I1391" s="196">
        <v>172154.53125</v>
      </c>
      <c r="J1391" s="196">
        <v>112307.265625</v>
      </c>
      <c r="K1391" s="196">
        <v>80705.625</v>
      </c>
      <c r="M1391" s="196">
        <v>163546.8046875</v>
      </c>
      <c r="N1391" s="196">
        <v>106691.90234375</v>
      </c>
      <c r="O1391" s="196" t="b">
        <v>0</v>
      </c>
      <c r="P1391" s="196" t="b">
        <v>0</v>
      </c>
      <c r="Q1391" s="196" t="b">
        <v>0</v>
      </c>
    </row>
    <row r="1392" spans="1:17" ht="14" x14ac:dyDescent="0.15">
      <c r="A1392" s="228">
        <v>56</v>
      </c>
      <c r="B1392" s="208"/>
      <c r="C1392" s="212">
        <v>205882.65625</v>
      </c>
      <c r="D1392" s="212">
        <v>134317.890625</v>
      </c>
      <c r="E1392" s="212">
        <v>96508.125</v>
      </c>
      <c r="F1392" s="212"/>
      <c r="G1392" s="212">
        <v>0</v>
      </c>
      <c r="I1392" s="196">
        <v>179027.8125</v>
      </c>
      <c r="J1392" s="196">
        <v>116798.75</v>
      </c>
      <c r="K1392" s="196">
        <v>83920.546875</v>
      </c>
      <c r="M1392" s="196">
        <v>170076.421875</v>
      </c>
      <c r="N1392" s="196">
        <v>110958.8125</v>
      </c>
      <c r="O1392" s="196" t="b">
        <v>0</v>
      </c>
      <c r="P1392" s="196" t="b">
        <v>0</v>
      </c>
      <c r="Q1392" s="196" t="b">
        <v>0</v>
      </c>
    </row>
    <row r="1393" spans="1:17" ht="14" x14ac:dyDescent="0.15">
      <c r="A1393" s="228">
        <v>57</v>
      </c>
      <c r="B1393" s="208"/>
      <c r="C1393" s="212">
        <v>213837.65625</v>
      </c>
      <c r="D1393" s="212">
        <v>139494.6875</v>
      </c>
      <c r="E1393" s="212">
        <v>100230.3125</v>
      </c>
      <c r="F1393" s="212"/>
      <c r="G1393" s="212">
        <v>0</v>
      </c>
      <c r="I1393" s="196">
        <v>185944.765625</v>
      </c>
      <c r="J1393" s="196">
        <v>121300.3125</v>
      </c>
      <c r="K1393" s="196">
        <v>87155.625</v>
      </c>
      <c r="M1393" s="196">
        <v>176647.52734375</v>
      </c>
      <c r="N1393" s="196">
        <v>115235.296875</v>
      </c>
      <c r="O1393" s="196" t="b">
        <v>0</v>
      </c>
      <c r="P1393" s="196" t="b">
        <v>0</v>
      </c>
      <c r="Q1393" s="196" t="b">
        <v>0</v>
      </c>
    </row>
    <row r="1394" spans="1:17" ht="14" x14ac:dyDescent="0.15">
      <c r="A1394" s="228">
        <v>58</v>
      </c>
      <c r="B1394" s="208"/>
      <c r="C1394" s="212">
        <v>227409.53125</v>
      </c>
      <c r="D1394" s="212">
        <v>148346.640625</v>
      </c>
      <c r="E1394" s="212">
        <v>106579.53125</v>
      </c>
      <c r="F1394" s="212"/>
      <c r="G1394" s="212">
        <v>0</v>
      </c>
      <c r="I1394" s="196">
        <v>197746.25</v>
      </c>
      <c r="J1394" s="196">
        <v>128996.640625</v>
      </c>
      <c r="K1394" s="196">
        <v>92678.4375</v>
      </c>
      <c r="M1394" s="196">
        <v>187858.9375</v>
      </c>
      <c r="N1394" s="196">
        <v>122546.80859375</v>
      </c>
      <c r="O1394" s="196" t="b">
        <v>0</v>
      </c>
      <c r="P1394" s="196" t="b">
        <v>0</v>
      </c>
      <c r="Q1394" s="196" t="b">
        <v>0</v>
      </c>
    </row>
    <row r="1395" spans="1:17" ht="14" x14ac:dyDescent="0.15">
      <c r="A1395" s="228">
        <v>59</v>
      </c>
      <c r="B1395" s="208"/>
      <c r="C1395" s="212">
        <v>240967.96875</v>
      </c>
      <c r="D1395" s="212">
        <v>157188.515625</v>
      </c>
      <c r="E1395" s="212">
        <v>112938.828125</v>
      </c>
      <c r="F1395" s="212"/>
      <c r="G1395" s="212">
        <v>0</v>
      </c>
      <c r="I1395" s="196">
        <v>209537.65625</v>
      </c>
      <c r="J1395" s="196">
        <v>136686.25</v>
      </c>
      <c r="K1395" s="196">
        <v>98207.96875</v>
      </c>
      <c r="M1395" s="196">
        <v>199060.7734375</v>
      </c>
      <c r="N1395" s="196">
        <v>129851.9375</v>
      </c>
      <c r="O1395" s="196" t="b">
        <v>0</v>
      </c>
      <c r="P1395" s="196" t="b">
        <v>0</v>
      </c>
      <c r="Q1395" s="196" t="b">
        <v>0</v>
      </c>
    </row>
    <row r="1396" spans="1:17" ht="14" x14ac:dyDescent="0.15">
      <c r="A1396" s="228">
        <v>60</v>
      </c>
      <c r="B1396" s="208"/>
      <c r="C1396" s="212">
        <v>254660.78125</v>
      </c>
      <c r="D1396" s="212">
        <v>166111.015625</v>
      </c>
      <c r="E1396" s="212">
        <v>119341.796875</v>
      </c>
      <c r="F1396" s="212"/>
      <c r="G1396" s="212">
        <v>0</v>
      </c>
      <c r="I1396" s="196">
        <v>221443.28125</v>
      </c>
      <c r="J1396" s="196">
        <v>144443.046875</v>
      </c>
      <c r="K1396" s="196">
        <v>103774.453125</v>
      </c>
      <c r="M1396" s="196">
        <v>210371.1171875</v>
      </c>
      <c r="N1396" s="196">
        <v>137220.89453125</v>
      </c>
      <c r="O1396" s="196" t="b">
        <v>0</v>
      </c>
      <c r="P1396" s="196" t="b">
        <v>0</v>
      </c>
      <c r="Q1396" s="196" t="b">
        <v>0</v>
      </c>
    </row>
    <row r="1397" spans="1:17" ht="14" x14ac:dyDescent="0.15">
      <c r="A1397" s="228">
        <v>61</v>
      </c>
      <c r="B1397" s="208"/>
      <c r="C1397" s="212">
        <v>268182.265625</v>
      </c>
      <c r="D1397" s="212">
        <v>174922.65625</v>
      </c>
      <c r="E1397" s="212">
        <v>125657.421875</v>
      </c>
      <c r="F1397" s="212"/>
      <c r="G1397" s="212">
        <v>0</v>
      </c>
      <c r="I1397" s="196">
        <v>233201.09375</v>
      </c>
      <c r="J1397" s="196">
        <v>152105.78125</v>
      </c>
      <c r="K1397" s="196">
        <v>109267.03125</v>
      </c>
      <c r="M1397" s="196">
        <v>221541.0390625</v>
      </c>
      <c r="N1397" s="196">
        <v>144500.4921875</v>
      </c>
      <c r="O1397" s="196" t="b">
        <v>0</v>
      </c>
      <c r="P1397" s="196" t="b">
        <v>0</v>
      </c>
      <c r="Q1397" s="196" t="b">
        <v>0</v>
      </c>
    </row>
    <row r="1398" spans="1:17" ht="14" x14ac:dyDescent="0.15">
      <c r="A1398" s="228">
        <v>62</v>
      </c>
      <c r="B1398" s="208"/>
      <c r="C1398" s="212">
        <v>281858.28125</v>
      </c>
      <c r="D1398" s="212">
        <v>183835.078125</v>
      </c>
      <c r="E1398" s="212">
        <v>132053.671875</v>
      </c>
      <c r="F1398" s="212"/>
      <c r="G1398" s="212">
        <v>0</v>
      </c>
      <c r="I1398" s="196">
        <v>245093.28125</v>
      </c>
      <c r="J1398" s="196">
        <v>159855.859375</v>
      </c>
      <c r="K1398" s="196">
        <v>114830.15625</v>
      </c>
      <c r="M1398" s="196">
        <v>232838.6171875</v>
      </c>
      <c r="N1398" s="196">
        <v>151863.06640625</v>
      </c>
      <c r="O1398" s="196" t="b">
        <v>0</v>
      </c>
      <c r="P1398" s="196" t="b">
        <v>0</v>
      </c>
      <c r="Q1398" s="196" t="b">
        <v>0</v>
      </c>
    </row>
    <row r="1399" spans="1:17" ht="14" x14ac:dyDescent="0.15">
      <c r="A1399" s="228">
        <v>63</v>
      </c>
      <c r="B1399" s="208"/>
      <c r="C1399" s="212">
        <v>302938.359375</v>
      </c>
      <c r="D1399" s="212">
        <v>197585</v>
      </c>
      <c r="E1399" s="212">
        <v>141920.15625</v>
      </c>
      <c r="F1399" s="212"/>
      <c r="G1399" s="212">
        <v>0</v>
      </c>
      <c r="I1399" s="196">
        <v>263425.390625</v>
      </c>
      <c r="J1399" s="196">
        <v>171811.875</v>
      </c>
      <c r="K1399" s="196">
        <v>123410</v>
      </c>
      <c r="M1399" s="196">
        <v>250254.12109375</v>
      </c>
      <c r="N1399" s="196">
        <v>163221.28125</v>
      </c>
      <c r="O1399" s="196" t="b">
        <v>0</v>
      </c>
      <c r="P1399" s="196" t="b">
        <v>0</v>
      </c>
      <c r="Q1399" s="196" t="b">
        <v>0</v>
      </c>
    </row>
    <row r="1400" spans="1:17" ht="14" x14ac:dyDescent="0.15">
      <c r="A1400" s="228">
        <v>64</v>
      </c>
      <c r="B1400" s="208"/>
      <c r="C1400" s="212">
        <v>324001.640625</v>
      </c>
      <c r="D1400" s="212">
        <v>211304.6875</v>
      </c>
      <c r="E1400" s="212">
        <v>151776.5625</v>
      </c>
      <c r="F1400" s="212"/>
      <c r="G1400" s="212">
        <v>0</v>
      </c>
      <c r="I1400" s="196">
        <v>281740.703125</v>
      </c>
      <c r="J1400" s="196">
        <v>183744.375</v>
      </c>
      <c r="K1400" s="196">
        <v>131979.765625</v>
      </c>
      <c r="M1400" s="196">
        <v>267653.66796875</v>
      </c>
      <c r="N1400" s="196">
        <v>174557.15625</v>
      </c>
      <c r="O1400" s="196" t="b">
        <v>0</v>
      </c>
      <c r="P1400" s="196" t="b">
        <v>0</v>
      </c>
      <c r="Q1400" s="196" t="b">
        <v>0</v>
      </c>
    </row>
    <row r="1401" spans="1:17" ht="14" x14ac:dyDescent="0.15">
      <c r="A1401" s="228">
        <v>65</v>
      </c>
      <c r="B1401" s="208"/>
      <c r="C1401" s="212">
        <v>345125.390625</v>
      </c>
      <c r="D1401" s="212">
        <v>225074.765625</v>
      </c>
      <c r="E1401" s="212">
        <v>161659.84375</v>
      </c>
      <c r="F1401" s="212"/>
      <c r="G1401" s="212">
        <v>0</v>
      </c>
      <c r="I1401" s="196">
        <v>300109.765625</v>
      </c>
      <c r="J1401" s="196">
        <v>195717.1875</v>
      </c>
      <c r="K1401" s="196">
        <v>140573.046875</v>
      </c>
      <c r="M1401" s="196">
        <v>285104.27734375</v>
      </c>
      <c r="N1401" s="196">
        <v>185931.328125</v>
      </c>
      <c r="O1401" s="196" t="b">
        <v>0</v>
      </c>
      <c r="P1401" s="196" t="b">
        <v>0</v>
      </c>
      <c r="Q1401" s="196" t="b">
        <v>0</v>
      </c>
    </row>
    <row r="1402" spans="1:17" ht="14" x14ac:dyDescent="0.15">
      <c r="A1402" s="228">
        <v>66</v>
      </c>
      <c r="B1402" s="208"/>
      <c r="C1402" s="212">
        <v>366192.03125</v>
      </c>
      <c r="D1402" s="212">
        <v>238801.171875</v>
      </c>
      <c r="E1402" s="212">
        <v>171512.890625</v>
      </c>
      <c r="F1402" s="212"/>
      <c r="G1402" s="212">
        <v>0</v>
      </c>
      <c r="I1402" s="196">
        <v>318428.4375</v>
      </c>
      <c r="J1402" s="196">
        <v>207653.046875</v>
      </c>
      <c r="K1402" s="196">
        <v>149142.8125</v>
      </c>
      <c r="M1402" s="196">
        <v>302507.015625</v>
      </c>
      <c r="N1402" s="196">
        <v>197270.39453125</v>
      </c>
      <c r="O1402" s="196" t="b">
        <v>0</v>
      </c>
      <c r="P1402" s="196" t="b">
        <v>0</v>
      </c>
      <c r="Q1402" s="196" t="b">
        <v>0</v>
      </c>
    </row>
    <row r="1403" spans="1:17" ht="14" x14ac:dyDescent="0.15">
      <c r="A1403" s="228">
        <v>67</v>
      </c>
      <c r="B1403" s="208"/>
      <c r="C1403" s="212">
        <v>387372.890625</v>
      </c>
      <c r="D1403" s="212">
        <v>252611.5625</v>
      </c>
      <c r="E1403" s="212">
        <v>181419.6875</v>
      </c>
      <c r="F1403" s="212"/>
      <c r="G1403" s="212">
        <v>0</v>
      </c>
      <c r="I1403" s="196">
        <v>336844.53125</v>
      </c>
      <c r="J1403" s="196">
        <v>219662.8125</v>
      </c>
      <c r="K1403" s="196">
        <v>157756.25</v>
      </c>
      <c r="M1403" s="196">
        <v>320002.3046875</v>
      </c>
      <c r="N1403" s="196">
        <v>208679.671875</v>
      </c>
      <c r="O1403" s="196" t="b">
        <v>0</v>
      </c>
      <c r="P1403" s="196" t="b">
        <v>0</v>
      </c>
      <c r="Q1403" s="196" t="b">
        <v>0</v>
      </c>
    </row>
    <row r="1404" spans="1:17" ht="14" x14ac:dyDescent="0.15">
      <c r="A1404" s="228">
        <v>68</v>
      </c>
      <c r="B1404" s="208"/>
      <c r="C1404" s="212">
        <v>416535.625</v>
      </c>
      <c r="D1404" s="212">
        <v>271615.546875</v>
      </c>
      <c r="E1404" s="212">
        <v>195068.828125</v>
      </c>
      <c r="F1404" s="212"/>
      <c r="G1404" s="212">
        <v>0</v>
      </c>
      <c r="I1404" s="196">
        <v>362204.453125</v>
      </c>
      <c r="J1404" s="196">
        <v>236187.578125</v>
      </c>
      <c r="K1404" s="196">
        <v>169624.921875</v>
      </c>
      <c r="M1404" s="196">
        <v>344094.23046875</v>
      </c>
      <c r="N1404" s="196">
        <v>224378.19921875</v>
      </c>
      <c r="O1404" s="196" t="b">
        <v>0</v>
      </c>
      <c r="P1404" s="196" t="b">
        <v>0</v>
      </c>
      <c r="Q1404" s="196" t="b">
        <v>0</v>
      </c>
    </row>
    <row r="1405" spans="1:17" ht="14" x14ac:dyDescent="0.15">
      <c r="A1405" s="228">
        <v>69</v>
      </c>
      <c r="B1405" s="208"/>
      <c r="C1405" s="212">
        <v>445812.578125</v>
      </c>
      <c r="D1405" s="212">
        <v>290703.515625</v>
      </c>
      <c r="E1405" s="212">
        <v>208765</v>
      </c>
      <c r="F1405" s="212"/>
      <c r="G1405" s="212">
        <v>0</v>
      </c>
      <c r="I1405" s="196">
        <v>387661.796875</v>
      </c>
      <c r="J1405" s="196">
        <v>252786.25</v>
      </c>
      <c r="K1405" s="196">
        <v>181533.90625</v>
      </c>
      <c r="M1405" s="196">
        <v>368278.70703125</v>
      </c>
      <c r="N1405" s="196">
        <v>240146.9375</v>
      </c>
      <c r="O1405" s="196" t="b">
        <v>0</v>
      </c>
      <c r="P1405" s="196" t="b">
        <v>0</v>
      </c>
      <c r="Q1405" s="196" t="b">
        <v>0</v>
      </c>
    </row>
    <row r="1406" spans="1:17" ht="14" x14ac:dyDescent="0.15">
      <c r="A1406" s="228">
        <v>70</v>
      </c>
      <c r="B1406" s="208"/>
      <c r="C1406" s="212">
        <v>475109.6875</v>
      </c>
      <c r="D1406" s="212">
        <v>309804.921875</v>
      </c>
      <c r="E1406" s="212">
        <v>222471.25</v>
      </c>
      <c r="F1406" s="212"/>
      <c r="G1406" s="212">
        <v>0</v>
      </c>
      <c r="I1406" s="196">
        <v>413139.296875</v>
      </c>
      <c r="J1406" s="196">
        <v>269395</v>
      </c>
      <c r="K1406" s="196">
        <v>193452.96875</v>
      </c>
      <c r="M1406" s="196">
        <v>392482.33203125</v>
      </c>
      <c r="N1406" s="196">
        <v>255925.25</v>
      </c>
      <c r="O1406" s="196" t="b">
        <v>0</v>
      </c>
      <c r="P1406" s="196" t="b">
        <v>0</v>
      </c>
      <c r="Q1406" s="196" t="b">
        <v>0</v>
      </c>
    </row>
    <row r="1407" spans="1:17" ht="14" x14ac:dyDescent="0.15">
      <c r="A1407" s="228">
        <v>71</v>
      </c>
      <c r="B1407" s="208"/>
      <c r="C1407" s="212">
        <v>504470.625</v>
      </c>
      <c r="D1407" s="212">
        <v>328946.640625</v>
      </c>
      <c r="E1407" s="212">
        <v>236211.09375</v>
      </c>
      <c r="F1407" s="212"/>
      <c r="G1407" s="212">
        <v>0</v>
      </c>
      <c r="I1407" s="196">
        <v>438670.546875</v>
      </c>
      <c r="J1407" s="196">
        <v>286040.703125</v>
      </c>
      <c r="K1407" s="196">
        <v>205402.265625</v>
      </c>
      <c r="M1407" s="196">
        <v>416737.01953125</v>
      </c>
      <c r="N1407" s="196">
        <v>271738.66796875</v>
      </c>
      <c r="O1407" s="196" t="b">
        <v>0</v>
      </c>
      <c r="P1407" s="196" t="b">
        <v>0</v>
      </c>
      <c r="Q1407" s="196" t="b">
        <v>0</v>
      </c>
    </row>
    <row r="1408" spans="1:17" ht="14" x14ac:dyDescent="0.15">
      <c r="A1408" s="228">
        <v>72</v>
      </c>
      <c r="B1408" s="208"/>
      <c r="C1408" s="212">
        <v>533757.65625</v>
      </c>
      <c r="D1408" s="212">
        <v>348024.53125</v>
      </c>
      <c r="E1408" s="212">
        <v>249910.625</v>
      </c>
      <c r="F1408" s="212"/>
      <c r="G1408" s="212">
        <v>0</v>
      </c>
      <c r="I1408" s="196">
        <v>464137.96875</v>
      </c>
      <c r="J1408" s="196">
        <v>302629.296875</v>
      </c>
      <c r="K1408" s="196">
        <v>217314.609375</v>
      </c>
      <c r="M1408" s="196">
        <v>440931.0703125</v>
      </c>
      <c r="N1408" s="196">
        <v>287497.83203125</v>
      </c>
      <c r="O1408" s="196" t="b">
        <v>0</v>
      </c>
      <c r="P1408" s="196" t="b">
        <v>0</v>
      </c>
      <c r="Q1408" s="196" t="b">
        <v>0</v>
      </c>
    </row>
    <row r="1409" spans="1:17" ht="14" x14ac:dyDescent="0.15">
      <c r="A1409" s="228">
        <v>73</v>
      </c>
      <c r="B1409" s="208"/>
      <c r="C1409" s="212">
        <v>568520.46875</v>
      </c>
      <c r="D1409" s="212">
        <v>370686.875</v>
      </c>
      <c r="E1409" s="212">
        <v>266180.078125</v>
      </c>
      <c r="F1409" s="212"/>
      <c r="G1409" s="212">
        <v>0</v>
      </c>
      <c r="I1409" s="196">
        <v>494365.625</v>
      </c>
      <c r="J1409" s="196">
        <v>322335.390625</v>
      </c>
      <c r="K1409" s="196">
        <v>231460.9375</v>
      </c>
      <c r="M1409" s="196">
        <v>469647.34375</v>
      </c>
      <c r="N1409" s="196">
        <v>306218.62109375</v>
      </c>
      <c r="O1409" s="196" t="b">
        <v>0</v>
      </c>
      <c r="P1409" s="196" t="b">
        <v>0</v>
      </c>
      <c r="Q1409" s="196" t="b">
        <v>0</v>
      </c>
    </row>
    <row r="1410" spans="1:17" ht="14" x14ac:dyDescent="0.15">
      <c r="A1410" s="228">
        <v>74</v>
      </c>
      <c r="B1410" s="208"/>
      <c r="C1410" s="212">
        <v>603283.28125</v>
      </c>
      <c r="D1410" s="212">
        <v>393352.578125</v>
      </c>
      <c r="E1410" s="212">
        <v>282439.453125</v>
      </c>
      <c r="F1410" s="212"/>
      <c r="G1410" s="212">
        <v>0</v>
      </c>
      <c r="I1410" s="196">
        <v>524593.28125</v>
      </c>
      <c r="J1410" s="196">
        <v>342044.84375</v>
      </c>
      <c r="K1410" s="196">
        <v>245600.546875</v>
      </c>
      <c r="M1410" s="196">
        <v>498363.6171875</v>
      </c>
      <c r="N1410" s="196">
        <v>324942.6015625</v>
      </c>
      <c r="O1410" s="196" t="b">
        <v>0</v>
      </c>
      <c r="P1410" s="196" t="b">
        <v>0</v>
      </c>
      <c r="Q1410" s="196" t="b">
        <v>0</v>
      </c>
    </row>
    <row r="1411" spans="1:17" ht="14" x14ac:dyDescent="0.15">
      <c r="A1411" s="228">
        <v>75</v>
      </c>
      <c r="B1411" s="208"/>
      <c r="C1411" s="212">
        <v>638015.859375</v>
      </c>
      <c r="D1411" s="212">
        <v>415988.046875</v>
      </c>
      <c r="E1411" s="212">
        <v>298682.03125</v>
      </c>
      <c r="F1411" s="212"/>
      <c r="G1411" s="212">
        <v>0</v>
      </c>
      <c r="I1411" s="196">
        <v>554797.421875</v>
      </c>
      <c r="J1411" s="196">
        <v>361727.421875</v>
      </c>
      <c r="K1411" s="196">
        <v>259723.359375</v>
      </c>
      <c r="M1411" s="196">
        <v>527057.55078125</v>
      </c>
      <c r="N1411" s="196">
        <v>343641.05078125</v>
      </c>
      <c r="O1411" s="196" t="b">
        <v>0</v>
      </c>
      <c r="P1411" s="196" t="b">
        <v>0</v>
      </c>
      <c r="Q1411" s="196" t="b">
        <v>0</v>
      </c>
    </row>
    <row r="1412" spans="1:17" ht="14" x14ac:dyDescent="0.15">
      <c r="A1412" s="228">
        <v>76</v>
      </c>
      <c r="B1412" s="208"/>
      <c r="C1412" s="212">
        <v>672805.546875</v>
      </c>
      <c r="D1412" s="212">
        <v>438660.46875</v>
      </c>
      <c r="E1412" s="212">
        <v>314958.203125</v>
      </c>
      <c r="F1412" s="212"/>
      <c r="G1412" s="212">
        <v>0</v>
      </c>
      <c r="I1412" s="196">
        <v>585048.59375</v>
      </c>
      <c r="J1412" s="196">
        <v>381443.59375</v>
      </c>
      <c r="K1412" s="196">
        <v>273876.40625</v>
      </c>
      <c r="M1412" s="196">
        <v>555796.1640625</v>
      </c>
      <c r="N1412" s="196">
        <v>362371.4140625</v>
      </c>
      <c r="O1412" s="196" t="b">
        <v>0</v>
      </c>
      <c r="P1412" s="196" t="b">
        <v>0</v>
      </c>
      <c r="Q1412" s="196" t="b">
        <v>0</v>
      </c>
    </row>
    <row r="1413" spans="1:17" ht="14" x14ac:dyDescent="0.15">
      <c r="A1413" s="228">
        <v>77</v>
      </c>
      <c r="B1413" s="208"/>
      <c r="C1413" s="212">
        <v>707551.5625</v>
      </c>
      <c r="D1413" s="212">
        <v>461309.375</v>
      </c>
      <c r="E1413" s="212">
        <v>331220.9375</v>
      </c>
      <c r="F1413" s="212"/>
      <c r="G1413" s="212">
        <v>0</v>
      </c>
      <c r="I1413" s="196">
        <v>615262.8125</v>
      </c>
      <c r="J1413" s="196">
        <v>401139.609375</v>
      </c>
      <c r="K1413" s="196">
        <v>288019.375</v>
      </c>
      <c r="M1413" s="196">
        <v>584499.671875</v>
      </c>
      <c r="N1413" s="196">
        <v>381082.62890625</v>
      </c>
      <c r="O1413" s="196" t="b">
        <v>0</v>
      </c>
      <c r="P1413" s="196" t="b">
        <v>0</v>
      </c>
      <c r="Q1413" s="196" t="b">
        <v>0</v>
      </c>
    </row>
    <row r="1414" spans="1:17" ht="14" x14ac:dyDescent="0.15">
      <c r="A1414" s="228">
        <v>78</v>
      </c>
      <c r="B1414" s="208"/>
      <c r="C1414" s="212">
        <v>743026.5625</v>
      </c>
      <c r="D1414" s="212">
        <v>484428.59375</v>
      </c>
      <c r="E1414" s="212">
        <v>347816.25</v>
      </c>
      <c r="F1414" s="212"/>
      <c r="G1414" s="212">
        <v>0</v>
      </c>
      <c r="I1414" s="196">
        <v>646108.59375</v>
      </c>
      <c r="J1414" s="196">
        <v>421242.109375</v>
      </c>
      <c r="K1414" s="196">
        <v>302447.890625</v>
      </c>
      <c r="M1414" s="196">
        <v>613803.1640625</v>
      </c>
      <c r="N1414" s="196">
        <v>400180.00390625</v>
      </c>
      <c r="O1414" s="196" t="b">
        <v>0</v>
      </c>
      <c r="P1414" s="196" t="b">
        <v>0</v>
      </c>
      <c r="Q1414" s="196" t="b">
        <v>0</v>
      </c>
    </row>
    <row r="1415" spans="1:17" ht="14" x14ac:dyDescent="0.15">
      <c r="A1415" s="228">
        <v>79</v>
      </c>
      <c r="B1415" s="208"/>
      <c r="C1415" s="212">
        <v>778652.734375</v>
      </c>
      <c r="D1415" s="212">
        <v>507651.953125</v>
      </c>
      <c r="E1415" s="212">
        <v>364482.109375</v>
      </c>
      <c r="F1415" s="212"/>
      <c r="G1415" s="212">
        <v>0</v>
      </c>
      <c r="I1415" s="196">
        <v>677088.75</v>
      </c>
      <c r="J1415" s="196">
        <v>441435.3125</v>
      </c>
      <c r="K1415" s="196">
        <v>316940.234375</v>
      </c>
      <c r="M1415" s="196">
        <v>643234.3125</v>
      </c>
      <c r="N1415" s="196">
        <v>419363.546875</v>
      </c>
      <c r="O1415" s="196" t="b">
        <v>0</v>
      </c>
      <c r="P1415" s="196" t="b">
        <v>0</v>
      </c>
      <c r="Q1415" s="196" t="b">
        <v>0</v>
      </c>
    </row>
    <row r="1416" spans="1:17" ht="14" x14ac:dyDescent="0.15">
      <c r="A1416" s="228">
        <v>80</v>
      </c>
      <c r="B1416" s="208"/>
      <c r="C1416" s="212">
        <v>814319.21875</v>
      </c>
      <c r="D1416" s="212">
        <v>530898.828125</v>
      </c>
      <c r="E1416" s="212">
        <v>381174.84375</v>
      </c>
      <c r="F1416" s="212"/>
      <c r="G1416" s="212">
        <v>0</v>
      </c>
      <c r="I1416" s="196">
        <v>708102.5</v>
      </c>
      <c r="J1416" s="196">
        <v>461652.03125</v>
      </c>
      <c r="K1416" s="196">
        <v>331456.09375</v>
      </c>
      <c r="M1416" s="196">
        <v>672697.375</v>
      </c>
      <c r="N1416" s="196">
        <v>438569.4296875</v>
      </c>
      <c r="O1416" s="196" t="b">
        <v>0</v>
      </c>
      <c r="P1416" s="196" t="b">
        <v>0</v>
      </c>
      <c r="Q1416" s="196" t="b">
        <v>0</v>
      </c>
    </row>
    <row r="1417" spans="1:17" ht="14" x14ac:dyDescent="0.15">
      <c r="A1417" s="228">
        <v>81</v>
      </c>
      <c r="B1417" s="208"/>
      <c r="C1417" s="212">
        <v>849811.015625</v>
      </c>
      <c r="D1417" s="212">
        <v>554034.84375</v>
      </c>
      <c r="E1417" s="212">
        <v>397783.59375</v>
      </c>
      <c r="F1417" s="212"/>
      <c r="G1417" s="212">
        <v>0</v>
      </c>
      <c r="I1417" s="196">
        <v>738965.078125</v>
      </c>
      <c r="J1417" s="196">
        <v>481767.96875</v>
      </c>
      <c r="K1417" s="196">
        <v>345898.046875</v>
      </c>
      <c r="M1417" s="196">
        <v>702016.82421875</v>
      </c>
      <c r="N1417" s="196">
        <v>457679.5703125</v>
      </c>
      <c r="O1417" s="196" t="b">
        <v>0</v>
      </c>
      <c r="P1417" s="196" t="b">
        <v>0</v>
      </c>
      <c r="Q1417" s="196" t="b">
        <v>0</v>
      </c>
    </row>
    <row r="1418" spans="1:17" ht="14" x14ac:dyDescent="0.15">
      <c r="A1418" s="228">
        <v>82</v>
      </c>
      <c r="B1418" s="208"/>
      <c r="C1418" s="212">
        <v>885440.546875</v>
      </c>
      <c r="D1418" s="212">
        <v>577251.484375</v>
      </c>
      <c r="E1418" s="212">
        <v>414452.8125</v>
      </c>
      <c r="F1418" s="212"/>
      <c r="G1418" s="212">
        <v>0</v>
      </c>
      <c r="I1418" s="196">
        <v>769948.59375</v>
      </c>
      <c r="J1418" s="196">
        <v>501957.8125</v>
      </c>
      <c r="K1418" s="196">
        <v>360393.75</v>
      </c>
      <c r="M1418" s="196">
        <v>731451.1640625</v>
      </c>
      <c r="N1418" s="196">
        <v>476859.921875</v>
      </c>
      <c r="O1418" s="196" t="b">
        <v>0</v>
      </c>
      <c r="P1418" s="196" t="b">
        <v>0</v>
      </c>
      <c r="Q1418" s="196" t="b">
        <v>0</v>
      </c>
    </row>
    <row r="1419" spans="1:17" ht="14" x14ac:dyDescent="0.15">
      <c r="A1419" s="228">
        <v>83</v>
      </c>
      <c r="B1419" s="208"/>
      <c r="C1419" s="212">
        <v>921086.875</v>
      </c>
      <c r="D1419" s="212">
        <v>600488.28125</v>
      </c>
      <c r="E1419" s="212">
        <v>431122.03125</v>
      </c>
      <c r="F1419" s="212"/>
      <c r="G1419" s="212">
        <v>0</v>
      </c>
      <c r="I1419" s="196">
        <v>800945.546875</v>
      </c>
      <c r="J1419" s="196">
        <v>522164.453125</v>
      </c>
      <c r="K1419" s="196">
        <v>374889.453125</v>
      </c>
      <c r="M1419" s="196">
        <v>760898.26953125</v>
      </c>
      <c r="N1419" s="196">
        <v>496056.23046875</v>
      </c>
      <c r="O1419" s="196" t="b">
        <v>0</v>
      </c>
      <c r="P1419" s="196" t="b">
        <v>0</v>
      </c>
      <c r="Q1419" s="196" t="b">
        <v>0</v>
      </c>
    </row>
    <row r="1420" spans="1:17" ht="14" x14ac:dyDescent="0.15">
      <c r="A1420" s="228">
        <v>84</v>
      </c>
      <c r="B1420" s="208" t="s">
        <v>24</v>
      </c>
      <c r="C1420" s="212">
        <v>956622.34375</v>
      </c>
      <c r="D1420" s="212">
        <v>623644.453125</v>
      </c>
      <c r="E1420" s="212">
        <v>447750.9375</v>
      </c>
      <c r="F1420" s="212"/>
      <c r="G1420" s="212">
        <v>0</v>
      </c>
      <c r="I1420" s="196">
        <v>831845.078125</v>
      </c>
      <c r="J1420" s="196">
        <v>542300.546875</v>
      </c>
      <c r="K1420" s="196">
        <v>389348.203125</v>
      </c>
      <c r="M1420" s="196">
        <v>790252.82421875</v>
      </c>
      <c r="N1420" s="196">
        <v>515185.51953125</v>
      </c>
      <c r="O1420" s="196" t="b">
        <v>0</v>
      </c>
      <c r="P1420" s="196" t="b">
        <v>0</v>
      </c>
      <c r="Q1420" s="196" t="b">
        <v>0</v>
      </c>
    </row>
    <row r="1421" spans="1:17" ht="14" x14ac:dyDescent="0.15">
      <c r="A1421" s="228">
        <v>1</v>
      </c>
      <c r="B1421" s="208" t="s">
        <v>25</v>
      </c>
      <c r="C1421" s="212">
        <v>30143.671875</v>
      </c>
      <c r="D1421" s="212">
        <v>19706.09375</v>
      </c>
      <c r="E1421" s="212">
        <v>14193.359375</v>
      </c>
      <c r="F1421" s="212"/>
      <c r="G1421" s="212">
        <v>0</v>
      </c>
      <c r="I1421" s="196">
        <v>26065.390625</v>
      </c>
      <c r="J1421" s="196">
        <v>16988.359375</v>
      </c>
      <c r="K1421" s="196">
        <v>12194.53125</v>
      </c>
      <c r="M1421" s="196">
        <v>24762.12109375</v>
      </c>
      <c r="N1421" s="196">
        <v>16138.94140625</v>
      </c>
      <c r="O1421" s="196" t="b">
        <v>0</v>
      </c>
      <c r="P1421" s="196" t="b">
        <v>0</v>
      </c>
      <c r="Q1421" s="196" t="b">
        <v>0</v>
      </c>
    </row>
    <row r="1422" spans="1:17" ht="14" x14ac:dyDescent="0.15">
      <c r="A1422" s="228">
        <v>2</v>
      </c>
      <c r="B1422" s="208" t="s">
        <v>26</v>
      </c>
      <c r="C1422" s="212">
        <v>47383.984375</v>
      </c>
      <c r="D1422" s="212">
        <v>30943.203125</v>
      </c>
      <c r="E1422" s="212">
        <v>22255.859375</v>
      </c>
      <c r="F1422" s="212"/>
      <c r="G1422" s="212">
        <v>0</v>
      </c>
      <c r="I1422" s="196">
        <v>41058.28125</v>
      </c>
      <c r="J1422" s="196">
        <v>26760.78125</v>
      </c>
      <c r="K1422" s="196">
        <v>19205.546875</v>
      </c>
      <c r="M1422" s="196">
        <v>39005.3671875</v>
      </c>
      <c r="N1422" s="196">
        <v>25422.7421875</v>
      </c>
      <c r="O1422" s="196" t="b">
        <v>0</v>
      </c>
      <c r="P1422" s="196" t="b">
        <v>0</v>
      </c>
      <c r="Q1422" s="196" t="b">
        <v>0</v>
      </c>
    </row>
    <row r="1423" spans="1:17" ht="14" x14ac:dyDescent="0.15">
      <c r="A1423" s="228">
        <v>3</v>
      </c>
      <c r="B1423" s="208" t="s">
        <v>27</v>
      </c>
      <c r="C1423" s="212">
        <v>69041.875</v>
      </c>
      <c r="D1423" s="212">
        <v>45055.9375</v>
      </c>
      <c r="E1423" s="212">
        <v>32387.734375</v>
      </c>
      <c r="F1423" s="212"/>
      <c r="G1423" s="212">
        <v>0</v>
      </c>
      <c r="I1423" s="196">
        <v>59890.9375</v>
      </c>
      <c r="J1423" s="196">
        <v>39032.578125</v>
      </c>
      <c r="K1423" s="196">
        <v>28017.1875</v>
      </c>
      <c r="M1423" s="196">
        <v>56896.390625</v>
      </c>
      <c r="N1423" s="196">
        <v>37080.94921875</v>
      </c>
      <c r="O1423" s="196" t="b">
        <v>0</v>
      </c>
      <c r="P1423" s="196" t="b">
        <v>0</v>
      </c>
      <c r="Q1423" s="196" t="b">
        <v>0</v>
      </c>
    </row>
    <row r="1425" spans="1:31" ht="18" x14ac:dyDescent="0.2">
      <c r="A1425" s="269" t="s">
        <v>37</v>
      </c>
      <c r="B1425" s="269"/>
      <c r="C1425" s="269"/>
      <c r="D1425" s="269"/>
      <c r="E1425" s="269"/>
      <c r="F1425" s="269"/>
      <c r="G1425" s="269"/>
    </row>
    <row r="1426" spans="1:31" ht="18" x14ac:dyDescent="0.2">
      <c r="A1426" s="269" t="s">
        <v>33</v>
      </c>
      <c r="B1426" s="269"/>
      <c r="C1426" s="269"/>
      <c r="D1426" s="269"/>
      <c r="E1426" s="269"/>
      <c r="F1426" s="269"/>
      <c r="G1426" s="269"/>
    </row>
    <row r="1427" spans="1:31" x14ac:dyDescent="0.15">
      <c r="A1427" s="270" t="s">
        <v>17</v>
      </c>
      <c r="B1427" s="270"/>
      <c r="C1427" s="270"/>
      <c r="D1427" s="270"/>
      <c r="E1427" s="270"/>
      <c r="F1427" s="270"/>
      <c r="G1427" s="270"/>
    </row>
    <row r="1428" spans="1:31" x14ac:dyDescent="0.15">
      <c r="A1428" s="228" t="s">
        <v>0</v>
      </c>
      <c r="B1428" s="206" t="s">
        <v>0</v>
      </c>
      <c r="C1428" s="207">
        <v>10000</v>
      </c>
      <c r="D1428" s="207">
        <v>20000</v>
      </c>
      <c r="E1428" s="240"/>
      <c r="F1428" s="240"/>
      <c r="G1428" s="240"/>
    </row>
    <row r="1429" spans="1:31" ht="14" x14ac:dyDescent="0.15">
      <c r="A1429" s="228">
        <v>18</v>
      </c>
      <c r="B1429" s="208"/>
      <c r="C1429" s="212">
        <v>140787.625</v>
      </c>
      <c r="D1429" s="212">
        <v>92018.78125</v>
      </c>
      <c r="E1429" s="212">
        <v>66239.9375</v>
      </c>
      <c r="F1429" s="212"/>
      <c r="G1429" s="212"/>
      <c r="I1429" s="196">
        <v>122421.74999999999</v>
      </c>
      <c r="J1429" s="196">
        <v>80014.34375</v>
      </c>
      <c r="K1429" s="196">
        <v>57599.093749999993</v>
      </c>
      <c r="M1429" s="196">
        <v>116300.66249999998</v>
      </c>
      <c r="N1429" s="196">
        <v>76013.626562499994</v>
      </c>
      <c r="O1429" s="196" t="b">
        <v>0</v>
      </c>
      <c r="P1429" s="196" t="b">
        <v>0</v>
      </c>
      <c r="Q1429" s="196" t="b">
        <v>0</v>
      </c>
    </row>
    <row r="1430" spans="1:31" ht="14" x14ac:dyDescent="0.15">
      <c r="A1430" s="228">
        <v>19</v>
      </c>
      <c r="B1430" s="208"/>
      <c r="C1430" s="212">
        <v>146267.34375</v>
      </c>
      <c r="D1430" s="212">
        <v>95578.3125</v>
      </c>
      <c r="E1430" s="212">
        <v>68800.1875</v>
      </c>
      <c r="F1430" s="212"/>
      <c r="G1430" s="212"/>
      <c r="I1430" s="196">
        <v>127189.56249999999</v>
      </c>
      <c r="J1430" s="196">
        <v>83110.15625</v>
      </c>
      <c r="K1430" s="196">
        <v>59826.249999999993</v>
      </c>
      <c r="M1430" s="196">
        <v>120830.08437499998</v>
      </c>
      <c r="N1430" s="196">
        <v>78954.6484375</v>
      </c>
      <c r="O1430" s="196" t="b">
        <v>0</v>
      </c>
      <c r="P1430" s="196" t="b">
        <v>0</v>
      </c>
      <c r="Q1430" s="196" t="b">
        <v>0</v>
      </c>
    </row>
    <row r="1431" spans="1:31" ht="14" x14ac:dyDescent="0.15">
      <c r="A1431" s="228">
        <v>20</v>
      </c>
      <c r="B1431" s="208"/>
      <c r="C1431" s="212">
        <v>152158.53125</v>
      </c>
      <c r="D1431" s="212">
        <v>99425.21875</v>
      </c>
      <c r="E1431" s="212">
        <v>71562.90625</v>
      </c>
      <c r="F1431" s="212"/>
      <c r="G1431" s="212"/>
      <c r="I1431" s="196">
        <v>132310.0625</v>
      </c>
      <c r="J1431" s="196">
        <v>86454.15625</v>
      </c>
      <c r="K1431" s="196">
        <v>62229.749999999993</v>
      </c>
      <c r="M1431" s="196">
        <v>125694.559375</v>
      </c>
      <c r="N1431" s="196">
        <v>82131.448437500003</v>
      </c>
      <c r="O1431" s="196" t="b">
        <v>0</v>
      </c>
      <c r="P1431" s="196" t="b">
        <v>0</v>
      </c>
      <c r="Q1431" s="196" t="b">
        <v>0</v>
      </c>
      <c r="Z1431" s="196">
        <v>27</v>
      </c>
    </row>
    <row r="1432" spans="1:31" ht="14" x14ac:dyDescent="0.15">
      <c r="A1432" s="228">
        <v>21</v>
      </c>
      <c r="B1432" s="208"/>
      <c r="C1432" s="212">
        <v>157879.90625</v>
      </c>
      <c r="D1432" s="212">
        <v>103141.5</v>
      </c>
      <c r="E1432" s="212">
        <v>74240.71875</v>
      </c>
      <c r="F1432" s="212"/>
      <c r="G1432" s="212"/>
      <c r="I1432" s="196">
        <v>137286.875</v>
      </c>
      <c r="J1432" s="196">
        <v>89687.125</v>
      </c>
      <c r="K1432" s="196">
        <v>64554.874999999993</v>
      </c>
      <c r="M1432" s="196">
        <v>130422.53125</v>
      </c>
      <c r="N1432" s="196">
        <v>85202.768750000003</v>
      </c>
      <c r="O1432" s="196" t="b">
        <v>0</v>
      </c>
      <c r="P1432" s="196" t="b">
        <v>0</v>
      </c>
      <c r="Q1432" s="196" t="b">
        <v>0</v>
      </c>
      <c r="Z1432" s="196">
        <v>0</v>
      </c>
    </row>
    <row r="1433" spans="1:31" ht="14" x14ac:dyDescent="0.15">
      <c r="A1433" s="228">
        <v>22</v>
      </c>
      <c r="B1433" s="208"/>
      <c r="C1433" s="212">
        <v>163379.21875</v>
      </c>
      <c r="D1433" s="212">
        <v>106746.75</v>
      </c>
      <c r="E1433" s="212">
        <v>76800.96875</v>
      </c>
      <c r="F1433" s="212"/>
      <c r="G1433" s="212"/>
      <c r="I1433" s="196">
        <v>142067.75</v>
      </c>
      <c r="J1433" s="196">
        <v>92822.125</v>
      </c>
      <c r="K1433" s="196">
        <v>66782.03125</v>
      </c>
      <c r="M1433" s="196">
        <v>134964.36249999999</v>
      </c>
      <c r="N1433" s="196">
        <v>88181.018750000003</v>
      </c>
      <c r="O1433" s="196" t="b">
        <v>0</v>
      </c>
      <c r="P1433" s="196" t="b">
        <v>0</v>
      </c>
      <c r="Q1433" s="196" t="b">
        <v>0</v>
      </c>
      <c r="Z1433" s="196" t="s">
        <v>39</v>
      </c>
    </row>
    <row r="1434" spans="1:31" ht="14" x14ac:dyDescent="0.15">
      <c r="A1434" s="228">
        <v>23</v>
      </c>
      <c r="B1434" s="208"/>
      <c r="C1434" s="212">
        <v>169165.90625</v>
      </c>
      <c r="D1434" s="212">
        <v>110502.21875</v>
      </c>
      <c r="E1434" s="212">
        <v>79524.5</v>
      </c>
      <c r="F1434" s="212"/>
      <c r="G1434" s="212"/>
      <c r="I1434" s="196">
        <v>147103.34375</v>
      </c>
      <c r="J1434" s="196">
        <v>96087.75</v>
      </c>
      <c r="K1434" s="196">
        <v>69152.875</v>
      </c>
      <c r="M1434" s="196">
        <v>139748.17656249998</v>
      </c>
      <c r="N1434" s="196">
        <v>91283.362500000003</v>
      </c>
      <c r="O1434" s="196" t="b">
        <v>0</v>
      </c>
      <c r="P1434" s="196" t="b">
        <v>0</v>
      </c>
      <c r="Q1434" s="196" t="b">
        <v>0</v>
      </c>
      <c r="Y1434" s="224">
        <v>191555.03125</v>
      </c>
      <c r="Z1434" s="214">
        <v>183306.5</v>
      </c>
      <c r="AA1434" s="196">
        <v>312.5</v>
      </c>
      <c r="AC1434" s="215">
        <v>223670.13</v>
      </c>
    </row>
    <row r="1435" spans="1:31" ht="14" x14ac:dyDescent="0.15">
      <c r="A1435" s="228">
        <v>24</v>
      </c>
      <c r="B1435" s="208"/>
      <c r="C1435" s="212">
        <v>174900.34375</v>
      </c>
      <c r="D1435" s="212">
        <v>114225.03125</v>
      </c>
      <c r="E1435" s="212">
        <v>82182.71875</v>
      </c>
      <c r="F1435" s="212"/>
      <c r="G1435" s="212"/>
      <c r="I1435" s="196">
        <v>152086.6875</v>
      </c>
      <c r="J1435" s="196">
        <v>99327.25</v>
      </c>
      <c r="K1435" s="196">
        <v>71464.9375</v>
      </c>
      <c r="M1435" s="196">
        <v>144482.35312499999</v>
      </c>
      <c r="N1435" s="196">
        <v>94360.887499999997</v>
      </c>
      <c r="O1435" s="196" t="b">
        <v>0</v>
      </c>
      <c r="P1435" s="196" t="b">
        <v>0</v>
      </c>
      <c r="Q1435" s="196" t="b">
        <v>0</v>
      </c>
      <c r="Y1435" s="195">
        <v>8248.53125</v>
      </c>
      <c r="Z1435" s="205">
        <v>183619</v>
      </c>
      <c r="AC1435" s="215">
        <v>222582.63</v>
      </c>
    </row>
    <row r="1436" spans="1:31" ht="14" x14ac:dyDescent="0.15">
      <c r="A1436" s="228">
        <v>25</v>
      </c>
      <c r="B1436" s="208"/>
      <c r="C1436" s="212">
        <v>180360.46875</v>
      </c>
      <c r="D1436" s="212">
        <v>117804.15625</v>
      </c>
      <c r="E1436" s="212">
        <v>84756.03125</v>
      </c>
      <c r="F1436" s="212"/>
      <c r="G1436" s="212"/>
      <c r="I1436" s="196">
        <v>156834.90625</v>
      </c>
      <c r="J1436" s="196">
        <v>102436.125</v>
      </c>
      <c r="K1436" s="196">
        <v>73698.625</v>
      </c>
      <c r="M1436" s="196">
        <v>148993.16093749998</v>
      </c>
      <c r="N1436" s="196">
        <v>97314.318749999991</v>
      </c>
      <c r="O1436" s="196" t="b">
        <v>0</v>
      </c>
      <c r="P1436" s="196" t="b">
        <v>0</v>
      </c>
      <c r="Q1436" s="196" t="b">
        <v>0</v>
      </c>
      <c r="Y1436" s="216">
        <v>4.3060895848957247E-2</v>
      </c>
      <c r="Z1436" s="198">
        <v>4.4999999999999998E-2</v>
      </c>
    </row>
    <row r="1437" spans="1:31" ht="14" x14ac:dyDescent="0.15">
      <c r="A1437" s="228">
        <v>26</v>
      </c>
      <c r="B1437" s="208"/>
      <c r="C1437" s="212">
        <v>186127.5625</v>
      </c>
      <c r="D1437" s="212">
        <v>121559.625</v>
      </c>
      <c r="E1437" s="212">
        <v>87440.375</v>
      </c>
      <c r="F1437" s="212"/>
      <c r="G1437" s="212"/>
      <c r="I1437" s="196">
        <v>161850.90625</v>
      </c>
      <c r="J1437" s="196">
        <v>105701.75</v>
      </c>
      <c r="K1437" s="196">
        <v>76036.8125</v>
      </c>
      <c r="M1437" s="196">
        <v>153758.36093749999</v>
      </c>
      <c r="N1437" s="196">
        <v>100416.66249999999</v>
      </c>
      <c r="O1437" s="196" t="b">
        <v>0</v>
      </c>
      <c r="P1437" s="196" t="b">
        <v>0</v>
      </c>
      <c r="Q1437" s="196" t="b">
        <v>0</v>
      </c>
      <c r="Z1437" s="214">
        <v>8248.7924999999996</v>
      </c>
      <c r="AA1437" s="217">
        <v>191555.29250000001</v>
      </c>
    </row>
    <row r="1438" spans="1:31" ht="14" x14ac:dyDescent="0.15">
      <c r="A1438" s="228">
        <v>27</v>
      </c>
      <c r="B1438" s="208"/>
      <c r="C1438" s="212">
        <v>191881.59375</v>
      </c>
      <c r="D1438" s="212">
        <v>125315.09375</v>
      </c>
      <c r="E1438" s="212">
        <v>90137.78125</v>
      </c>
      <c r="F1438" s="212"/>
      <c r="G1438" s="212"/>
      <c r="I1438" s="196">
        <v>166853.84375</v>
      </c>
      <c r="J1438" s="196">
        <v>108967.37499999999</v>
      </c>
      <c r="K1438" s="196">
        <v>78381.53125</v>
      </c>
      <c r="M1438" s="196">
        <v>158511.15156249999</v>
      </c>
      <c r="N1438" s="196">
        <v>103519.00624999998</v>
      </c>
      <c r="O1438" s="196" t="b">
        <v>0</v>
      </c>
      <c r="P1438" s="196" t="b">
        <v>0</v>
      </c>
      <c r="Q1438" s="196" t="b">
        <v>0</v>
      </c>
      <c r="Z1438" s="196">
        <v>937.5</v>
      </c>
      <c r="AA1438" s="218">
        <v>191867.79250000001</v>
      </c>
      <c r="AE1438" s="196">
        <v>312</v>
      </c>
    </row>
    <row r="1439" spans="1:31" ht="14" x14ac:dyDescent="0.15">
      <c r="A1439" s="228">
        <v>28</v>
      </c>
      <c r="B1439" s="208"/>
      <c r="C1439" s="212">
        <v>197746.65625</v>
      </c>
      <c r="D1439" s="212">
        <v>129129.34375</v>
      </c>
      <c r="E1439" s="212">
        <v>92874.375</v>
      </c>
      <c r="F1439" s="212"/>
      <c r="G1439" s="212"/>
      <c r="I1439" s="196">
        <v>171954.75</v>
      </c>
      <c r="J1439" s="196">
        <v>112285.24999999999</v>
      </c>
      <c r="K1439" s="196">
        <v>80758.90625</v>
      </c>
      <c r="M1439" s="196">
        <v>163357.01249999998</v>
      </c>
      <c r="N1439" s="196">
        <v>106670.98749999999</v>
      </c>
      <c r="O1439" s="196" t="b">
        <v>0</v>
      </c>
      <c r="P1439" s="196" t="b">
        <v>0</v>
      </c>
      <c r="Q1439" s="196" t="b">
        <v>0</v>
      </c>
      <c r="Z1439" s="214">
        <v>192805.29250000001</v>
      </c>
      <c r="AA1439" s="218">
        <v>192805.29250000001</v>
      </c>
      <c r="AC1439" s="265" t="s">
        <v>40</v>
      </c>
      <c r="AD1439" s="265"/>
      <c r="AE1439" s="233">
        <v>191555.29250000001</v>
      </c>
    </row>
    <row r="1440" spans="1:31" ht="14" x14ac:dyDescent="0.15">
      <c r="A1440" s="228">
        <v>29</v>
      </c>
      <c r="B1440" s="208"/>
      <c r="C1440" s="212">
        <v>205264.125</v>
      </c>
      <c r="D1440" s="212">
        <v>134027.78125</v>
      </c>
      <c r="E1440" s="212">
        <v>96394.71875</v>
      </c>
      <c r="F1440" s="212"/>
      <c r="G1440" s="212"/>
      <c r="I1440" s="196">
        <v>178492.53125</v>
      </c>
      <c r="J1440" s="196">
        <v>116543.62499999999</v>
      </c>
      <c r="K1440" s="196">
        <v>83822.0625</v>
      </c>
      <c r="M1440" s="196">
        <v>169567.90468750001</v>
      </c>
      <c r="N1440" s="196">
        <v>110716.44374999998</v>
      </c>
      <c r="O1440" s="196" t="b">
        <v>0</v>
      </c>
      <c r="P1440" s="196" t="b">
        <v>0</v>
      </c>
      <c r="Q1440" s="196" t="b">
        <v>0</v>
      </c>
      <c r="Z1440" s="203">
        <v>0.16</v>
      </c>
      <c r="AA1440" s="214">
        <v>30698.846800000003</v>
      </c>
      <c r="AC1440" s="266" t="s">
        <v>41</v>
      </c>
      <c r="AD1440" s="266"/>
      <c r="AE1440" s="234">
        <v>937.5</v>
      </c>
    </row>
    <row r="1441" spans="1:31" ht="14" x14ac:dyDescent="0.15">
      <c r="A1441" s="228">
        <v>30</v>
      </c>
      <c r="B1441" s="208"/>
      <c r="C1441" s="212">
        <v>213023.25</v>
      </c>
      <c r="D1441" s="212">
        <v>139082.96875</v>
      </c>
      <c r="E1441" s="212">
        <v>100039.15625</v>
      </c>
      <c r="F1441" s="212"/>
      <c r="G1441" s="212"/>
      <c r="I1441" s="196">
        <v>185239.3125</v>
      </c>
      <c r="J1441" s="196">
        <v>120939.15624999999</v>
      </c>
      <c r="K1441" s="196">
        <v>86989.71875</v>
      </c>
      <c r="M1441" s="196">
        <v>175977.34687499999</v>
      </c>
      <c r="N1441" s="196">
        <v>114892.19843749997</v>
      </c>
      <c r="O1441" s="196" t="b">
        <v>0</v>
      </c>
      <c r="P1441" s="196" t="b">
        <v>0</v>
      </c>
      <c r="Q1441" s="196" t="b">
        <v>0</v>
      </c>
      <c r="Z1441" s="214">
        <v>30848.846800000003</v>
      </c>
      <c r="AA1441" s="195">
        <v>223504.13930000001</v>
      </c>
      <c r="AC1441" s="266" t="s">
        <v>42</v>
      </c>
      <c r="AD1441" s="266"/>
      <c r="AE1441" s="234">
        <v>30648.846800000003</v>
      </c>
    </row>
    <row r="1442" spans="1:31" ht="14" x14ac:dyDescent="0.15">
      <c r="A1442" s="228">
        <v>31</v>
      </c>
      <c r="B1442" s="208"/>
      <c r="C1442" s="212">
        <v>220756.25</v>
      </c>
      <c r="D1442" s="212">
        <v>144125.09375</v>
      </c>
      <c r="E1442" s="212">
        <v>103650.9375</v>
      </c>
      <c r="F1442" s="212"/>
      <c r="G1442" s="212"/>
      <c r="I1442" s="196">
        <v>191959.96875</v>
      </c>
      <c r="J1442" s="196">
        <v>125328.15624999999</v>
      </c>
      <c r="K1442" s="196">
        <v>90131.25</v>
      </c>
      <c r="M1442" s="196">
        <v>182361.97031249999</v>
      </c>
      <c r="N1442" s="196">
        <v>119061.74843749998</v>
      </c>
      <c r="O1442" s="196" t="b">
        <v>0</v>
      </c>
      <c r="P1442" s="196" t="b">
        <v>0</v>
      </c>
      <c r="Q1442" s="196" t="b">
        <v>0</v>
      </c>
      <c r="Z1442" s="205">
        <v>223654.13930000001</v>
      </c>
      <c r="AA1442" s="203"/>
      <c r="AE1442" s="195">
        <v>223291.63930000001</v>
      </c>
    </row>
    <row r="1443" spans="1:31" ht="14" x14ac:dyDescent="0.15">
      <c r="A1443" s="228">
        <v>32</v>
      </c>
      <c r="B1443" s="208"/>
      <c r="C1443" s="212">
        <v>228672.125</v>
      </c>
      <c r="D1443" s="212">
        <v>149278.25</v>
      </c>
      <c r="E1443" s="212">
        <v>107347.625</v>
      </c>
      <c r="F1443" s="212"/>
      <c r="G1443" s="212"/>
      <c r="I1443" s="196">
        <v>198843.90625</v>
      </c>
      <c r="J1443" s="196">
        <v>129808.59374999999</v>
      </c>
      <c r="K1443" s="196">
        <v>93344.625</v>
      </c>
      <c r="M1443" s="196">
        <v>188901.7109375</v>
      </c>
      <c r="N1443" s="196">
        <v>123318.16406249999</v>
      </c>
      <c r="O1443" s="196" t="b">
        <v>0</v>
      </c>
      <c r="P1443" s="196" t="b">
        <v>0</v>
      </c>
      <c r="Q1443" s="196" t="b">
        <v>0</v>
      </c>
      <c r="Z1443" s="196">
        <v>223670</v>
      </c>
    </row>
    <row r="1444" spans="1:31" ht="14" x14ac:dyDescent="0.15">
      <c r="A1444" s="228">
        <v>33</v>
      </c>
      <c r="B1444" s="208"/>
      <c r="C1444" s="212">
        <v>233387.6875</v>
      </c>
      <c r="D1444" s="212">
        <v>152361</v>
      </c>
      <c r="E1444" s="212">
        <v>109568.25</v>
      </c>
      <c r="F1444" s="212"/>
      <c r="G1444" s="212"/>
      <c r="I1444" s="196">
        <v>202945.53125</v>
      </c>
      <c r="J1444" s="196">
        <v>132486.40625</v>
      </c>
      <c r="K1444" s="196">
        <v>95277.875</v>
      </c>
      <c r="M1444" s="196">
        <v>192798.25468749998</v>
      </c>
      <c r="N1444" s="196">
        <v>125862.0859375</v>
      </c>
      <c r="O1444" s="196" t="b">
        <v>0</v>
      </c>
      <c r="P1444" s="196" t="b">
        <v>0</v>
      </c>
      <c r="Q1444" s="196" t="b">
        <v>0</v>
      </c>
      <c r="Z1444" s="195">
        <v>15.860699999990175</v>
      </c>
    </row>
    <row r="1445" spans="1:31" ht="14" x14ac:dyDescent="0.15">
      <c r="A1445" s="228">
        <v>34</v>
      </c>
      <c r="B1445" s="208"/>
      <c r="C1445" s="212">
        <v>238364.5</v>
      </c>
      <c r="D1445" s="212">
        <v>155620.09375</v>
      </c>
      <c r="E1445" s="212">
        <v>111912.96875</v>
      </c>
      <c r="F1445" s="212"/>
      <c r="G1445" s="212"/>
      <c r="I1445" s="196">
        <v>207275.75</v>
      </c>
      <c r="J1445" s="196">
        <v>135320.96875</v>
      </c>
      <c r="K1445" s="196">
        <v>97315.625</v>
      </c>
      <c r="M1445" s="196">
        <v>196911.96249999999</v>
      </c>
      <c r="N1445" s="196">
        <v>128554.92031249999</v>
      </c>
      <c r="O1445" s="196" t="b">
        <v>0</v>
      </c>
      <c r="P1445" s="196" t="b">
        <v>0</v>
      </c>
      <c r="Q1445" s="196" t="b">
        <v>0</v>
      </c>
      <c r="Z1445" s="214">
        <v>183306.5</v>
      </c>
      <c r="AA1445" s="196">
        <v>312.5</v>
      </c>
    </row>
    <row r="1446" spans="1:31" ht="14" x14ac:dyDescent="0.15">
      <c r="A1446" s="228">
        <v>35</v>
      </c>
      <c r="B1446" s="208"/>
      <c r="C1446" s="212">
        <v>243315.1875</v>
      </c>
      <c r="D1446" s="212">
        <v>158840</v>
      </c>
      <c r="E1446" s="212">
        <v>114205.4375</v>
      </c>
      <c r="F1446" s="212"/>
      <c r="G1446" s="212"/>
      <c r="I1446" s="196">
        <v>211579.84375</v>
      </c>
      <c r="J1446" s="196">
        <v>138122.875</v>
      </c>
      <c r="K1446" s="196">
        <v>99307.65625</v>
      </c>
      <c r="M1446" s="196">
        <v>201000.8515625</v>
      </c>
      <c r="N1446" s="196">
        <v>131216.73124999998</v>
      </c>
      <c r="O1446" s="196" t="b">
        <v>0</v>
      </c>
      <c r="P1446" s="196" t="b">
        <v>0</v>
      </c>
      <c r="Q1446" s="196" t="b">
        <v>0</v>
      </c>
      <c r="Z1446" s="205">
        <v>183619</v>
      </c>
    </row>
    <row r="1447" spans="1:31" ht="14" x14ac:dyDescent="0.15">
      <c r="A1447" s="228">
        <v>36</v>
      </c>
      <c r="B1447" s="208"/>
      <c r="C1447" s="212">
        <v>248259.34375</v>
      </c>
      <c r="D1447" s="212">
        <v>162053.375</v>
      </c>
      <c r="E1447" s="212">
        <v>116504.4375</v>
      </c>
      <c r="F1447" s="212"/>
      <c r="G1447" s="212"/>
      <c r="I1447" s="196">
        <v>215877.40624999997</v>
      </c>
      <c r="J1447" s="196">
        <v>140918.25</v>
      </c>
      <c r="K1447" s="196">
        <v>101306.21875</v>
      </c>
      <c r="M1447" s="196">
        <v>205083.53593749995</v>
      </c>
      <c r="N1447" s="196">
        <v>133872.33749999999</v>
      </c>
      <c r="O1447" s="196" t="b">
        <v>0</v>
      </c>
      <c r="P1447" s="196" t="b">
        <v>0</v>
      </c>
      <c r="Q1447" s="196" t="b">
        <v>0</v>
      </c>
      <c r="Z1447" s="198">
        <v>4.4999999999999998E-2</v>
      </c>
    </row>
    <row r="1448" spans="1:31" ht="14" x14ac:dyDescent="0.15">
      <c r="A1448" s="228">
        <v>37</v>
      </c>
      <c r="B1448" s="208"/>
      <c r="C1448" s="212">
        <v>253196.96875</v>
      </c>
      <c r="D1448" s="212">
        <v>165273.28125</v>
      </c>
      <c r="E1448" s="212">
        <v>118829.5625</v>
      </c>
      <c r="F1448" s="212"/>
      <c r="G1448" s="212"/>
      <c r="I1448" s="196">
        <v>220168.43749999997</v>
      </c>
      <c r="J1448" s="196">
        <v>143713.625</v>
      </c>
      <c r="K1448" s="196">
        <v>103330.90625</v>
      </c>
      <c r="M1448" s="196">
        <v>209160.01562499997</v>
      </c>
      <c r="N1448" s="196">
        <v>136527.94375000001</v>
      </c>
      <c r="O1448" s="196" t="b">
        <v>0</v>
      </c>
      <c r="P1448" s="196" t="b">
        <v>0</v>
      </c>
      <c r="Q1448" s="196" t="b">
        <v>0</v>
      </c>
      <c r="Z1448" s="214">
        <v>8262.8549999999996</v>
      </c>
    </row>
    <row r="1449" spans="1:31" ht="14" x14ac:dyDescent="0.15">
      <c r="A1449" s="228">
        <v>38</v>
      </c>
      <c r="B1449" s="208"/>
      <c r="C1449" s="212">
        <v>257507.59375</v>
      </c>
      <c r="D1449" s="212">
        <v>168075.1875</v>
      </c>
      <c r="E1449" s="212">
        <v>120854.25</v>
      </c>
      <c r="F1449" s="212"/>
      <c r="G1449" s="212"/>
      <c r="I1449" s="196">
        <v>223917.37499999997</v>
      </c>
      <c r="J1449" s="196">
        <v>146149.78125</v>
      </c>
      <c r="K1449" s="196">
        <v>105087.8125</v>
      </c>
      <c r="M1449" s="196">
        <v>212721.50624999998</v>
      </c>
      <c r="N1449" s="196">
        <v>138842.29218749999</v>
      </c>
      <c r="O1449" s="196" t="b">
        <v>0</v>
      </c>
      <c r="P1449" s="196" t="b">
        <v>0</v>
      </c>
      <c r="Q1449" s="196" t="b">
        <v>0</v>
      </c>
    </row>
    <row r="1450" spans="1:31" ht="14" x14ac:dyDescent="0.15">
      <c r="A1450" s="228">
        <v>39</v>
      </c>
      <c r="B1450" s="208"/>
      <c r="C1450" s="212">
        <v>261543.90625</v>
      </c>
      <c r="D1450" s="212">
        <v>170726.875</v>
      </c>
      <c r="E1450" s="212">
        <v>122735.25</v>
      </c>
      <c r="F1450" s="212"/>
      <c r="G1450" s="212"/>
      <c r="I1450" s="196">
        <v>227431.18749999997</v>
      </c>
      <c r="J1450" s="196">
        <v>148455.3125</v>
      </c>
      <c r="K1450" s="196">
        <v>106727.15625</v>
      </c>
      <c r="M1450" s="196">
        <v>216059.62812499996</v>
      </c>
      <c r="N1450" s="196">
        <v>141032.546875</v>
      </c>
      <c r="O1450" s="196" t="b">
        <v>0</v>
      </c>
      <c r="P1450" s="196" t="b">
        <v>0</v>
      </c>
      <c r="Q1450" s="196" t="b">
        <v>0</v>
      </c>
      <c r="Z1450" s="214">
        <v>191881.85500000001</v>
      </c>
    </row>
    <row r="1451" spans="1:31" ht="14" x14ac:dyDescent="0.15">
      <c r="A1451" s="228">
        <v>40</v>
      </c>
      <c r="B1451" s="208"/>
      <c r="C1451" s="212">
        <v>265821.875</v>
      </c>
      <c r="D1451" s="212">
        <v>173509.1875</v>
      </c>
      <c r="E1451" s="212">
        <v>124746.875</v>
      </c>
      <c r="F1451" s="212"/>
      <c r="G1451" s="212"/>
      <c r="I1451" s="196">
        <v>231147.46874999997</v>
      </c>
      <c r="J1451" s="196">
        <v>150878.40625</v>
      </c>
      <c r="K1451" s="196">
        <v>108477.53124999999</v>
      </c>
      <c r="M1451" s="196">
        <v>219590.09531249997</v>
      </c>
      <c r="N1451" s="196">
        <v>143334.48593749999</v>
      </c>
      <c r="O1451" s="196" t="b">
        <v>0</v>
      </c>
      <c r="P1451" s="196" t="b">
        <v>0</v>
      </c>
      <c r="Q1451" s="196" t="b">
        <v>0</v>
      </c>
      <c r="Z1451" s="203">
        <v>0.16</v>
      </c>
    </row>
    <row r="1452" spans="1:31" ht="14" x14ac:dyDescent="0.15">
      <c r="A1452" s="228">
        <v>41</v>
      </c>
      <c r="B1452" s="208"/>
      <c r="C1452" s="212">
        <v>269988.8125</v>
      </c>
      <c r="D1452" s="212">
        <v>176226.1875</v>
      </c>
      <c r="E1452" s="212">
        <v>126667.0625</v>
      </c>
      <c r="F1452" s="212"/>
      <c r="G1452" s="212"/>
      <c r="I1452" s="196">
        <v>234772.31249999997</v>
      </c>
      <c r="J1452" s="196">
        <v>153242.71875</v>
      </c>
      <c r="K1452" s="196">
        <v>110142.99999999999</v>
      </c>
      <c r="M1452" s="196">
        <v>223033.69687499997</v>
      </c>
      <c r="N1452" s="196">
        <v>145580.58281249998</v>
      </c>
      <c r="O1452" s="196" t="b">
        <v>0</v>
      </c>
      <c r="P1452" s="196" t="b">
        <v>0</v>
      </c>
      <c r="Q1452" s="196" t="b">
        <v>0</v>
      </c>
      <c r="Z1452" s="196">
        <v>30701.096800000003</v>
      </c>
    </row>
    <row r="1453" spans="1:31" ht="14" x14ac:dyDescent="0.15">
      <c r="A1453" s="228">
        <v>42</v>
      </c>
      <c r="B1453" s="208"/>
      <c r="C1453" s="212">
        <v>274260.25</v>
      </c>
      <c r="D1453" s="212">
        <v>179008.5</v>
      </c>
      <c r="E1453" s="212">
        <v>128685.21875</v>
      </c>
      <c r="F1453" s="212"/>
      <c r="G1453" s="212"/>
      <c r="I1453" s="196">
        <v>238488.59374999997</v>
      </c>
      <c r="J1453" s="196">
        <v>155659.28125</v>
      </c>
      <c r="K1453" s="196">
        <v>111899.90624999999</v>
      </c>
      <c r="M1453" s="196">
        <v>226564.16406249997</v>
      </c>
      <c r="N1453" s="196">
        <v>147876.31718749998</v>
      </c>
      <c r="O1453" s="196" t="b">
        <v>0</v>
      </c>
      <c r="P1453" s="196" t="b">
        <v>0</v>
      </c>
      <c r="Q1453" s="196" t="b">
        <v>0</v>
      </c>
      <c r="Z1453" s="205">
        <v>222582.95180000001</v>
      </c>
    </row>
    <row r="1454" spans="1:31" ht="14" x14ac:dyDescent="0.15">
      <c r="A1454" s="228">
        <v>43</v>
      </c>
      <c r="B1454" s="208"/>
      <c r="C1454" s="212">
        <v>279250.125</v>
      </c>
      <c r="D1454" s="212">
        <v>182254.53125</v>
      </c>
      <c r="E1454" s="212">
        <v>131010.34375</v>
      </c>
      <c r="F1454" s="212"/>
      <c r="G1454" s="212"/>
      <c r="I1454" s="196">
        <v>242825.34374999997</v>
      </c>
      <c r="J1454" s="196">
        <v>158480.78125</v>
      </c>
      <c r="K1454" s="196">
        <v>113924.59374999999</v>
      </c>
      <c r="M1454" s="196">
        <v>230684.07656249995</v>
      </c>
      <c r="N1454" s="196">
        <v>150556.7421875</v>
      </c>
      <c r="O1454" s="196" t="b">
        <v>0</v>
      </c>
      <c r="P1454" s="196" t="b">
        <v>0</v>
      </c>
      <c r="Q1454" s="196" t="b">
        <v>0</v>
      </c>
    </row>
    <row r="1455" spans="1:31" ht="14" x14ac:dyDescent="0.15">
      <c r="A1455" s="228">
        <v>44</v>
      </c>
      <c r="B1455" s="208"/>
      <c r="C1455" s="212">
        <v>284403.28125</v>
      </c>
      <c r="D1455" s="212">
        <v>185618.125</v>
      </c>
      <c r="E1455" s="212">
        <v>133439.96875</v>
      </c>
      <c r="F1455" s="212"/>
      <c r="G1455" s="212"/>
      <c r="I1455" s="196">
        <v>247305.78124999997</v>
      </c>
      <c r="J1455" s="196">
        <v>161406.78125</v>
      </c>
      <c r="K1455" s="196">
        <v>116034.18749999999</v>
      </c>
      <c r="M1455" s="196">
        <v>234940.49218749997</v>
      </c>
      <c r="N1455" s="196">
        <v>153336.44218749998</v>
      </c>
      <c r="O1455" s="196" t="b">
        <v>0</v>
      </c>
      <c r="P1455" s="196" t="b">
        <v>0</v>
      </c>
      <c r="Q1455" s="196" t="b">
        <v>0</v>
      </c>
    </row>
    <row r="1456" spans="1:31" ht="14" x14ac:dyDescent="0.15">
      <c r="A1456" s="228">
        <v>45</v>
      </c>
      <c r="B1456" s="208"/>
      <c r="C1456" s="212">
        <v>289386.625</v>
      </c>
      <c r="D1456" s="212">
        <v>188857.625</v>
      </c>
      <c r="E1456" s="212">
        <v>135752.03125</v>
      </c>
      <c r="F1456" s="212"/>
      <c r="G1456" s="212"/>
      <c r="I1456" s="196">
        <v>251642.53124999997</v>
      </c>
      <c r="J1456" s="196">
        <v>164221.75</v>
      </c>
      <c r="K1456" s="196">
        <v>118045.81249999999</v>
      </c>
      <c r="M1456" s="196">
        <v>239060.40468749995</v>
      </c>
      <c r="N1456" s="196">
        <v>156010.66250000001</v>
      </c>
      <c r="O1456" s="196" t="b">
        <v>0</v>
      </c>
      <c r="P1456" s="196" t="b">
        <v>0</v>
      </c>
      <c r="Q1456" s="196" t="b">
        <v>0</v>
      </c>
      <c r="Z1456" s="196">
        <v>12.5</v>
      </c>
      <c r="AB1456" s="196">
        <v>12.5</v>
      </c>
    </row>
    <row r="1457" spans="1:28" ht="14" x14ac:dyDescent="0.15">
      <c r="A1457" s="228">
        <v>46</v>
      </c>
      <c r="B1457" s="208"/>
      <c r="C1457" s="212">
        <v>294507.125</v>
      </c>
      <c r="D1457" s="212">
        <v>192208.15625</v>
      </c>
      <c r="E1457" s="212">
        <v>138155.53125</v>
      </c>
      <c r="F1457" s="212"/>
      <c r="G1457" s="212"/>
      <c r="I1457" s="196">
        <v>256090.31249999997</v>
      </c>
      <c r="J1457" s="196">
        <v>167134.6875</v>
      </c>
      <c r="K1457" s="196">
        <v>120135.81249999999</v>
      </c>
      <c r="M1457" s="196">
        <v>243285.79687499997</v>
      </c>
      <c r="N1457" s="196">
        <v>158777.953125</v>
      </c>
      <c r="O1457" s="196" t="b">
        <v>0</v>
      </c>
      <c r="P1457" s="196" t="b">
        <v>0</v>
      </c>
      <c r="Q1457" s="196" t="b">
        <v>0</v>
      </c>
      <c r="Y1457" s="196" t="s">
        <v>43</v>
      </c>
      <c r="Z1457" s="224">
        <v>300</v>
      </c>
      <c r="AA1457" s="196" t="s">
        <v>43</v>
      </c>
      <c r="AB1457" s="224">
        <v>366612.5</v>
      </c>
    </row>
    <row r="1458" spans="1:28" ht="14" x14ac:dyDescent="0.15">
      <c r="A1458" s="228">
        <v>47</v>
      </c>
      <c r="B1458" s="208"/>
      <c r="C1458" s="212">
        <v>299490.46875</v>
      </c>
      <c r="D1458" s="212">
        <v>195454.1875</v>
      </c>
      <c r="E1458" s="212">
        <v>140493.71875</v>
      </c>
      <c r="F1458" s="212"/>
      <c r="G1458" s="212"/>
      <c r="I1458" s="196">
        <v>260427.06249999997</v>
      </c>
      <c r="J1458" s="196">
        <v>169962.71875</v>
      </c>
      <c r="K1458" s="196">
        <v>122167.03124999999</v>
      </c>
      <c r="M1458" s="196">
        <v>247405.70937499995</v>
      </c>
      <c r="N1458" s="196">
        <v>161464.58281249998</v>
      </c>
      <c r="O1458" s="196" t="b">
        <v>0</v>
      </c>
      <c r="P1458" s="196" t="b">
        <v>0</v>
      </c>
      <c r="Q1458" s="196" t="b">
        <v>0</v>
      </c>
      <c r="Y1458" s="196" t="s">
        <v>44</v>
      </c>
      <c r="Z1458" s="219">
        <v>300</v>
      </c>
      <c r="AA1458" s="196" t="s">
        <v>44</v>
      </c>
      <c r="AB1458" s="219">
        <v>366612.5</v>
      </c>
    </row>
    <row r="1459" spans="1:28" ht="14" x14ac:dyDescent="0.15">
      <c r="A1459" s="228">
        <v>48</v>
      </c>
      <c r="B1459" s="208"/>
      <c r="C1459" s="212">
        <v>306511.5625</v>
      </c>
      <c r="D1459" s="212">
        <v>200032.59375</v>
      </c>
      <c r="E1459" s="212">
        <v>143772.40625</v>
      </c>
      <c r="F1459" s="212"/>
      <c r="G1459" s="212"/>
      <c r="I1459" s="196">
        <v>266533.78125</v>
      </c>
      <c r="J1459" s="196">
        <v>173940.25</v>
      </c>
      <c r="K1459" s="196">
        <v>125021.18749999999</v>
      </c>
      <c r="M1459" s="196">
        <v>253207.09218749998</v>
      </c>
      <c r="N1459" s="196">
        <v>165243.23749999999</v>
      </c>
      <c r="O1459" s="196" t="b">
        <v>0</v>
      </c>
      <c r="P1459" s="196" t="b">
        <v>0</v>
      </c>
      <c r="Q1459" s="196" t="b">
        <v>0</v>
      </c>
      <c r="Y1459" s="196" t="s">
        <v>45</v>
      </c>
      <c r="Z1459" s="224">
        <v>150</v>
      </c>
      <c r="AA1459" s="196" t="s">
        <v>45</v>
      </c>
      <c r="AB1459" s="224">
        <v>183306.25</v>
      </c>
    </row>
    <row r="1460" spans="1:28" ht="14" x14ac:dyDescent="0.15">
      <c r="A1460" s="228">
        <v>49</v>
      </c>
      <c r="B1460" s="208"/>
      <c r="C1460" s="212">
        <v>313545.71875</v>
      </c>
      <c r="D1460" s="212">
        <v>204597.9375</v>
      </c>
      <c r="E1460" s="212">
        <v>147057.625</v>
      </c>
      <c r="F1460" s="212"/>
      <c r="G1460" s="212"/>
      <c r="I1460" s="196">
        <v>272647.03125</v>
      </c>
      <c r="J1460" s="196">
        <v>177911.25</v>
      </c>
      <c r="K1460" s="196">
        <v>127875.34374999999</v>
      </c>
      <c r="M1460" s="196">
        <v>259014.6796875</v>
      </c>
      <c r="N1460" s="196">
        <v>169015.6875</v>
      </c>
      <c r="O1460" s="196" t="b">
        <v>0</v>
      </c>
      <c r="P1460" s="196" t="b">
        <v>0</v>
      </c>
      <c r="Q1460" s="196" t="b">
        <v>0</v>
      </c>
      <c r="Y1460" s="196" t="s">
        <v>46</v>
      </c>
      <c r="Z1460" s="218">
        <v>156.75</v>
      </c>
      <c r="AA1460" s="196" t="s">
        <v>46</v>
      </c>
      <c r="AB1460" s="218">
        <v>191555.03125</v>
      </c>
    </row>
    <row r="1461" spans="1:28" ht="14" x14ac:dyDescent="0.15">
      <c r="A1461" s="228">
        <v>50</v>
      </c>
      <c r="B1461" s="208"/>
      <c r="C1461" s="212">
        <v>322232.28125</v>
      </c>
      <c r="D1461" s="212">
        <v>210267.0625</v>
      </c>
      <c r="E1461" s="212">
        <v>151126.59375</v>
      </c>
      <c r="F1461" s="212"/>
      <c r="G1461" s="212"/>
      <c r="I1461" s="196">
        <v>280203.6875</v>
      </c>
      <c r="J1461" s="196">
        <v>182842.34375</v>
      </c>
      <c r="K1461" s="196">
        <v>131415.28125</v>
      </c>
      <c r="M1461" s="196">
        <v>266193.50312499999</v>
      </c>
      <c r="N1461" s="196">
        <v>173700.2265625</v>
      </c>
      <c r="O1461" s="196" t="b">
        <v>0</v>
      </c>
      <c r="P1461" s="196" t="b">
        <v>0</v>
      </c>
      <c r="Q1461" s="196" t="b">
        <v>0</v>
      </c>
      <c r="X1461" s="196" t="s">
        <v>47</v>
      </c>
      <c r="Y1461" s="196" t="s">
        <v>48</v>
      </c>
      <c r="Z1461" s="242">
        <v>312.5</v>
      </c>
      <c r="AA1461" s="196" t="s">
        <v>48</v>
      </c>
      <c r="AB1461" s="242">
        <v>312.5</v>
      </c>
    </row>
    <row r="1462" spans="1:28" ht="14" x14ac:dyDescent="0.15">
      <c r="A1462" s="228">
        <v>51</v>
      </c>
      <c r="B1462" s="208"/>
      <c r="C1462" s="212">
        <v>330487.78125</v>
      </c>
      <c r="D1462" s="212">
        <v>215648.8125</v>
      </c>
      <c r="E1462" s="212">
        <v>154986.5625</v>
      </c>
      <c r="F1462" s="212"/>
      <c r="G1462" s="212"/>
      <c r="I1462" s="196">
        <v>287381.53125</v>
      </c>
      <c r="J1462" s="196">
        <v>187518.71875</v>
      </c>
      <c r="K1462" s="196">
        <v>134772.34375</v>
      </c>
      <c r="M1462" s="196">
        <v>273012.45468749997</v>
      </c>
      <c r="N1462" s="196">
        <v>178142.78281249999</v>
      </c>
      <c r="O1462" s="196" t="b">
        <v>0</v>
      </c>
      <c r="P1462" s="196" t="b">
        <v>0</v>
      </c>
      <c r="Q1462" s="196" t="b">
        <v>0</v>
      </c>
      <c r="Y1462" s="196" t="s">
        <v>49</v>
      </c>
      <c r="Z1462" s="220">
        <v>462.5</v>
      </c>
      <c r="AA1462" s="196" t="s">
        <v>49</v>
      </c>
      <c r="AB1462" s="220">
        <v>183618.75</v>
      </c>
    </row>
    <row r="1463" spans="1:28" ht="14" x14ac:dyDescent="0.15">
      <c r="A1463" s="228">
        <v>52</v>
      </c>
      <c r="B1463" s="208"/>
      <c r="C1463" s="212">
        <v>338802.0625</v>
      </c>
      <c r="D1463" s="212">
        <v>221063.21875</v>
      </c>
      <c r="E1463" s="212">
        <v>158872.65625</v>
      </c>
      <c r="F1463" s="212"/>
      <c r="G1463" s="212"/>
      <c r="I1463" s="196">
        <v>294611.625</v>
      </c>
      <c r="J1463" s="196">
        <v>192227.75</v>
      </c>
      <c r="K1463" s="196">
        <v>138149</v>
      </c>
      <c r="M1463" s="196">
        <v>279881.04375000001</v>
      </c>
      <c r="N1463" s="196">
        <v>182616.36249999999</v>
      </c>
      <c r="O1463" s="196" t="b">
        <v>0</v>
      </c>
      <c r="P1463" s="196" t="b">
        <v>0</v>
      </c>
      <c r="Q1463" s="196" t="b">
        <v>0</v>
      </c>
      <c r="Y1463" s="196" t="s">
        <v>50</v>
      </c>
      <c r="Z1463" s="243">
        <v>20.8125</v>
      </c>
      <c r="AB1463" s="243">
        <v>8262.84375</v>
      </c>
    </row>
    <row r="1464" spans="1:28" ht="14" x14ac:dyDescent="0.15">
      <c r="A1464" s="228">
        <v>53</v>
      </c>
      <c r="B1464" s="208"/>
      <c r="C1464" s="212">
        <v>354228.875</v>
      </c>
      <c r="D1464" s="212">
        <v>231121.34375</v>
      </c>
      <c r="E1464" s="212">
        <v>166096.21875</v>
      </c>
      <c r="F1464" s="212"/>
      <c r="G1464" s="212"/>
      <c r="I1464" s="196">
        <v>308026.8125</v>
      </c>
      <c r="J1464" s="196">
        <v>200973.09375</v>
      </c>
      <c r="K1464" s="196">
        <v>144432.0625</v>
      </c>
      <c r="M1464" s="196">
        <v>292625.47187499999</v>
      </c>
      <c r="N1464" s="196">
        <v>190924.43906249999</v>
      </c>
      <c r="O1464" s="196" t="b">
        <v>0</v>
      </c>
      <c r="P1464" s="196" t="b">
        <v>0</v>
      </c>
      <c r="Q1464" s="196" t="b">
        <v>0</v>
      </c>
      <c r="Z1464" s="220">
        <v>795.8125</v>
      </c>
      <c r="AA1464" s="221"/>
    </row>
    <row r="1465" spans="1:28" ht="14" x14ac:dyDescent="0.15">
      <c r="A1465" s="228">
        <v>54</v>
      </c>
      <c r="B1465" s="208"/>
      <c r="C1465" s="212">
        <v>369387.90625</v>
      </c>
      <c r="D1465" s="212">
        <v>241003.125</v>
      </c>
      <c r="E1465" s="212">
        <v>173189.15625</v>
      </c>
      <c r="F1465" s="212"/>
      <c r="G1465" s="212"/>
      <c r="I1465" s="196">
        <v>321206.875</v>
      </c>
      <c r="J1465" s="196">
        <v>209568.21875</v>
      </c>
      <c r="K1465" s="196">
        <v>150597.5625</v>
      </c>
      <c r="M1465" s="196">
        <v>305146.53125</v>
      </c>
      <c r="N1465" s="196">
        <v>199089.80781249999</v>
      </c>
      <c r="O1465" s="196" t="b">
        <v>0</v>
      </c>
      <c r="P1465" s="196" t="b">
        <v>0</v>
      </c>
      <c r="Q1465" s="196" t="b">
        <v>0</v>
      </c>
      <c r="Y1465" s="196" t="s">
        <v>51</v>
      </c>
      <c r="Z1465" s="242">
        <v>937.5</v>
      </c>
      <c r="AA1465" s="196" t="s">
        <v>51</v>
      </c>
      <c r="AB1465" s="242">
        <v>0</v>
      </c>
    </row>
    <row r="1466" spans="1:28" ht="14" x14ac:dyDescent="0.15">
      <c r="A1466" s="228">
        <v>55</v>
      </c>
      <c r="B1466" s="208"/>
      <c r="C1466" s="212">
        <v>384906.15625</v>
      </c>
      <c r="D1466" s="212">
        <v>251100.4375</v>
      </c>
      <c r="E1466" s="212">
        <v>180445.375</v>
      </c>
      <c r="F1466" s="212"/>
      <c r="G1466" s="212"/>
      <c r="I1466" s="196">
        <v>334700.4375</v>
      </c>
      <c r="J1466" s="196">
        <v>218346.21874999997</v>
      </c>
      <c r="K1466" s="196">
        <v>156906.75</v>
      </c>
      <c r="M1466" s="196">
        <v>317965.41562499997</v>
      </c>
      <c r="N1466" s="196">
        <v>207428.90781249997</v>
      </c>
      <c r="O1466" s="196" t="b">
        <v>0</v>
      </c>
      <c r="P1466" s="196" t="b">
        <v>0</v>
      </c>
      <c r="Q1466" s="196" t="b">
        <v>0</v>
      </c>
      <c r="Y1466" s="196" t="s">
        <v>52</v>
      </c>
      <c r="Z1466" s="220">
        <v>1420.8125</v>
      </c>
      <c r="AA1466" s="196" t="s">
        <v>52</v>
      </c>
      <c r="AB1466" s="220">
        <v>191881.59375</v>
      </c>
    </row>
    <row r="1467" spans="1:28" ht="14" x14ac:dyDescent="0.15">
      <c r="A1467" s="228">
        <v>56</v>
      </c>
      <c r="B1467" s="208"/>
      <c r="C1467" s="212">
        <v>400274.1875</v>
      </c>
      <c r="D1467" s="212">
        <v>261138.96875</v>
      </c>
      <c r="E1467" s="212">
        <v>187629.75</v>
      </c>
      <c r="F1467" s="212"/>
      <c r="G1467" s="212"/>
      <c r="I1467" s="196">
        <v>348063.375</v>
      </c>
      <c r="J1467" s="196">
        <v>227078.49999999997</v>
      </c>
      <c r="K1467" s="196">
        <v>163157.15625</v>
      </c>
      <c r="M1467" s="196">
        <v>330660.20624999999</v>
      </c>
      <c r="N1467" s="196">
        <v>215724.57499999995</v>
      </c>
      <c r="O1467" s="196" t="b">
        <v>0</v>
      </c>
      <c r="P1467" s="196" t="b">
        <v>0</v>
      </c>
      <c r="Q1467" s="196" t="b">
        <v>0</v>
      </c>
      <c r="Y1467" s="196" t="s">
        <v>53</v>
      </c>
      <c r="Z1467" s="242">
        <v>227.33</v>
      </c>
      <c r="AA1467" s="196" t="s">
        <v>53</v>
      </c>
      <c r="AB1467" s="242">
        <v>30701.055</v>
      </c>
    </row>
    <row r="1468" spans="1:28" ht="14" x14ac:dyDescent="0.15">
      <c r="A1468" s="228">
        <v>57</v>
      </c>
      <c r="B1468" s="208"/>
      <c r="C1468" s="212">
        <v>415740.1875</v>
      </c>
      <c r="D1468" s="212">
        <v>271203.625</v>
      </c>
      <c r="E1468" s="212">
        <v>194866.375</v>
      </c>
      <c r="F1468" s="212"/>
      <c r="G1468" s="212"/>
      <c r="I1468" s="196">
        <v>361511.21875</v>
      </c>
      <c r="J1468" s="196">
        <v>235830.37499999997</v>
      </c>
      <c r="K1468" s="196">
        <v>169446.75</v>
      </c>
      <c r="M1468" s="196">
        <v>343435.65781249997</v>
      </c>
      <c r="N1468" s="196">
        <v>224038.85624999995</v>
      </c>
      <c r="O1468" s="196" t="b">
        <v>0</v>
      </c>
      <c r="P1468" s="196" t="b">
        <v>0</v>
      </c>
      <c r="Q1468" s="196" t="b">
        <v>0</v>
      </c>
      <c r="Y1468" s="196" t="s">
        <v>54</v>
      </c>
      <c r="Z1468" s="220">
        <v>1648.1424999999999</v>
      </c>
      <c r="AA1468" s="196" t="s">
        <v>54</v>
      </c>
      <c r="AB1468" s="220">
        <v>222582.64874999999</v>
      </c>
    </row>
    <row r="1469" spans="1:28" ht="14" x14ac:dyDescent="0.15">
      <c r="A1469" s="228">
        <v>58</v>
      </c>
      <c r="B1469" s="208"/>
      <c r="C1469" s="212">
        <v>442126.4375</v>
      </c>
      <c r="D1469" s="212">
        <v>288413.46875</v>
      </c>
      <c r="E1469" s="212">
        <v>207210.4375</v>
      </c>
      <c r="F1469" s="212"/>
      <c r="G1469" s="212"/>
      <c r="I1469" s="196">
        <v>384455.5</v>
      </c>
      <c r="J1469" s="196">
        <v>250793.46874999997</v>
      </c>
      <c r="K1469" s="196">
        <v>180184.125</v>
      </c>
      <c r="M1469" s="196">
        <v>365232.72499999998</v>
      </c>
      <c r="N1469" s="196">
        <v>238253.79531249995</v>
      </c>
      <c r="O1469" s="196" t="b">
        <v>0</v>
      </c>
      <c r="P1469" s="196" t="b">
        <v>0</v>
      </c>
      <c r="Q1469" s="196" t="b">
        <v>0</v>
      </c>
    </row>
    <row r="1470" spans="1:28" ht="14" x14ac:dyDescent="0.15">
      <c r="A1470" s="228">
        <v>59</v>
      </c>
      <c r="B1470" s="208"/>
      <c r="C1470" s="212">
        <v>468486.5625</v>
      </c>
      <c r="D1470" s="212">
        <v>305603.71875</v>
      </c>
      <c r="E1470" s="212">
        <v>219574.09375</v>
      </c>
      <c r="F1470" s="212"/>
      <c r="G1470" s="212"/>
      <c r="I1470" s="196">
        <v>407380.1875</v>
      </c>
      <c r="J1470" s="196">
        <v>265743.5</v>
      </c>
      <c r="K1470" s="196">
        <v>190934.5625</v>
      </c>
      <c r="M1470" s="196">
        <v>387011.17812499998</v>
      </c>
      <c r="N1470" s="196">
        <v>252456.32499999998</v>
      </c>
      <c r="O1470" s="196" t="b">
        <v>0</v>
      </c>
      <c r="P1470" s="196" t="b">
        <v>0</v>
      </c>
      <c r="Q1470" s="196" t="b">
        <v>0</v>
      </c>
    </row>
    <row r="1471" spans="1:28" ht="14" x14ac:dyDescent="0.15">
      <c r="A1471" s="228">
        <v>60</v>
      </c>
      <c r="B1471" s="208"/>
      <c r="C1471" s="212">
        <v>495107.9375</v>
      </c>
      <c r="D1471" s="212">
        <v>322950.71875</v>
      </c>
      <c r="E1471" s="212">
        <v>232022.65625</v>
      </c>
      <c r="F1471" s="212"/>
      <c r="G1471" s="212"/>
      <c r="I1471" s="196">
        <v>430526.93749999994</v>
      </c>
      <c r="J1471" s="196">
        <v>280824.15625</v>
      </c>
      <c r="K1471" s="196">
        <v>201756.84375</v>
      </c>
      <c r="M1471" s="196">
        <v>409000.59062499995</v>
      </c>
      <c r="N1471" s="196">
        <v>266782.94843749999</v>
      </c>
      <c r="O1471" s="196" t="b">
        <v>0</v>
      </c>
      <c r="P1471" s="196" t="b">
        <v>0</v>
      </c>
      <c r="Q1471" s="196" t="b">
        <v>0</v>
      </c>
      <c r="Z1471" s="196">
        <v>36</v>
      </c>
      <c r="AA1471" s="196">
        <v>62313</v>
      </c>
    </row>
    <row r="1472" spans="1:28" ht="14" x14ac:dyDescent="0.15">
      <c r="A1472" s="228">
        <v>61</v>
      </c>
      <c r="B1472" s="208"/>
      <c r="C1472" s="212">
        <v>521396.21875</v>
      </c>
      <c r="D1472" s="212">
        <v>340082.1875</v>
      </c>
      <c r="E1472" s="212">
        <v>244301.40625</v>
      </c>
      <c r="F1472" s="212"/>
      <c r="G1472" s="212"/>
      <c r="I1472" s="196">
        <v>453386.31249999994</v>
      </c>
      <c r="J1472" s="196">
        <v>295721.9375</v>
      </c>
      <c r="K1472" s="196">
        <v>212435.4375</v>
      </c>
      <c r="M1472" s="196">
        <v>430716.99687499995</v>
      </c>
      <c r="N1472" s="196">
        <v>280935.84062500001</v>
      </c>
      <c r="O1472" s="196" t="b">
        <v>0</v>
      </c>
      <c r="P1472" s="196" t="b">
        <v>0</v>
      </c>
      <c r="Q1472" s="196" t="b">
        <v>0</v>
      </c>
      <c r="Z1472" s="196">
        <v>24</v>
      </c>
      <c r="AA1472" s="196">
        <v>46625</v>
      </c>
    </row>
    <row r="1473" spans="1:27" ht="14" x14ac:dyDescent="0.15">
      <c r="A1473" s="228">
        <v>62</v>
      </c>
      <c r="B1473" s="208"/>
      <c r="C1473" s="212">
        <v>547984.9375</v>
      </c>
      <c r="D1473" s="212">
        <v>357409.59375</v>
      </c>
      <c r="E1473" s="212">
        <v>256736.90625</v>
      </c>
      <c r="F1473" s="212"/>
      <c r="G1473" s="212"/>
      <c r="I1473" s="196">
        <v>476506.93749999994</v>
      </c>
      <c r="J1473" s="196">
        <v>310789.53125</v>
      </c>
      <c r="K1473" s="196">
        <v>223251.18749999997</v>
      </c>
      <c r="M1473" s="196">
        <v>452681.5906249999</v>
      </c>
      <c r="N1473" s="196">
        <v>295250.0546875</v>
      </c>
      <c r="O1473" s="196" t="b">
        <v>0</v>
      </c>
      <c r="P1473" s="196" t="b">
        <v>0</v>
      </c>
      <c r="Q1473" s="196" t="b">
        <v>0</v>
      </c>
      <c r="Y1473" s="196" t="s">
        <v>55</v>
      </c>
      <c r="Z1473" s="222">
        <v>108938</v>
      </c>
    </row>
    <row r="1474" spans="1:27" ht="14" x14ac:dyDescent="0.15">
      <c r="A1474" s="228">
        <v>63</v>
      </c>
      <c r="B1474" s="208"/>
      <c r="C1474" s="212">
        <v>588968.53125</v>
      </c>
      <c r="D1474" s="212">
        <v>384142</v>
      </c>
      <c r="E1474" s="212">
        <v>275919.1875</v>
      </c>
      <c r="F1474" s="212"/>
      <c r="G1474" s="212"/>
      <c r="I1474" s="196">
        <v>512147.96874999994</v>
      </c>
      <c r="J1474" s="196">
        <v>334034.25</v>
      </c>
      <c r="K1474" s="196">
        <v>239931.99999999997</v>
      </c>
      <c r="M1474" s="196">
        <v>486540.57031249994</v>
      </c>
      <c r="N1474" s="196">
        <v>317332.53749999998</v>
      </c>
      <c r="O1474" s="196" t="b">
        <v>0</v>
      </c>
      <c r="P1474" s="196" t="b">
        <v>0</v>
      </c>
      <c r="Q1474" s="196" t="b">
        <v>0</v>
      </c>
      <c r="Y1474" s="198">
        <v>0.02</v>
      </c>
      <c r="Z1474" s="214">
        <v>54469</v>
      </c>
    </row>
    <row r="1475" spans="1:27" ht="14" x14ac:dyDescent="0.15">
      <c r="A1475" s="228">
        <v>64</v>
      </c>
      <c r="B1475" s="208"/>
      <c r="C1475" s="212">
        <v>629919.46875</v>
      </c>
      <c r="D1475" s="212">
        <v>410815.625</v>
      </c>
      <c r="E1475" s="212">
        <v>295081.875</v>
      </c>
      <c r="F1475" s="212"/>
      <c r="G1475" s="212"/>
      <c r="I1475" s="196">
        <v>547756.34375</v>
      </c>
      <c r="J1475" s="196">
        <v>357233.25</v>
      </c>
      <c r="K1475" s="196">
        <v>256593.21874999997</v>
      </c>
      <c r="M1475" s="196">
        <v>520368.52656249999</v>
      </c>
      <c r="N1475" s="196">
        <v>339371.58749999997</v>
      </c>
      <c r="O1475" s="196" t="b">
        <v>0</v>
      </c>
      <c r="P1475" s="196" t="b">
        <v>0</v>
      </c>
      <c r="Q1475" s="196" t="b">
        <v>0</v>
      </c>
      <c r="Y1475" s="223" t="s">
        <v>56</v>
      </c>
      <c r="Z1475" s="205">
        <v>625</v>
      </c>
    </row>
    <row r="1476" spans="1:27" ht="14" x14ac:dyDescent="0.15">
      <c r="A1476" s="228">
        <v>65</v>
      </c>
      <c r="B1476" s="208"/>
      <c r="C1476" s="212">
        <v>670987.96875</v>
      </c>
      <c r="D1476" s="212">
        <v>437587.21875</v>
      </c>
      <c r="E1476" s="212">
        <v>314296.8125</v>
      </c>
      <c r="F1476" s="212"/>
      <c r="G1476" s="212"/>
      <c r="I1476" s="196">
        <v>583469.21875</v>
      </c>
      <c r="J1476" s="196">
        <v>380510.625</v>
      </c>
      <c r="K1476" s="196">
        <v>273300.15625</v>
      </c>
      <c r="M1476" s="196">
        <v>554295.7578125</v>
      </c>
      <c r="N1476" s="196">
        <v>361485.09375</v>
      </c>
      <c r="O1476" s="196" t="b">
        <v>0</v>
      </c>
      <c r="P1476" s="196" t="b">
        <v>0</v>
      </c>
      <c r="Q1476" s="196" t="b">
        <v>0</v>
      </c>
      <c r="Z1476" s="195">
        <v>55094</v>
      </c>
      <c r="AA1476" s="195"/>
    </row>
    <row r="1477" spans="1:27" ht="14" x14ac:dyDescent="0.15">
      <c r="A1477" s="228">
        <v>66</v>
      </c>
      <c r="B1477" s="208"/>
      <c r="C1477" s="212">
        <v>711945.4375</v>
      </c>
      <c r="D1477" s="212">
        <v>464273.90625</v>
      </c>
      <c r="E1477" s="212">
        <v>333452.96875</v>
      </c>
      <c r="F1477" s="212"/>
      <c r="G1477" s="212"/>
      <c r="I1477" s="196">
        <v>619084.125</v>
      </c>
      <c r="J1477" s="196">
        <v>403716.15625</v>
      </c>
      <c r="K1477" s="196">
        <v>289961.375</v>
      </c>
      <c r="M1477" s="196">
        <v>588129.91874999995</v>
      </c>
      <c r="N1477" s="196">
        <v>383530.34843749995</v>
      </c>
      <c r="O1477" s="196" t="b">
        <v>0</v>
      </c>
      <c r="P1477" s="196" t="b">
        <v>0</v>
      </c>
      <c r="Q1477" s="196" t="b">
        <v>0</v>
      </c>
      <c r="Y1477" s="198">
        <v>4.4999999999999998E-2</v>
      </c>
      <c r="Z1477" s="214">
        <v>2479.23</v>
      </c>
    </row>
    <row r="1478" spans="1:27" ht="14" x14ac:dyDescent="0.15">
      <c r="A1478" s="228">
        <v>67</v>
      </c>
      <c r="B1478" s="208"/>
      <c r="C1478" s="212">
        <v>753124.96875</v>
      </c>
      <c r="D1478" s="212">
        <v>491123.875</v>
      </c>
      <c r="E1478" s="212">
        <v>352713.625</v>
      </c>
      <c r="F1478" s="212"/>
      <c r="G1478" s="212"/>
      <c r="I1478" s="196">
        <v>654888.4375</v>
      </c>
      <c r="J1478" s="196">
        <v>427065.375</v>
      </c>
      <c r="K1478" s="196">
        <v>306707.5</v>
      </c>
      <c r="M1478" s="196">
        <v>622144.015625</v>
      </c>
      <c r="N1478" s="196">
        <v>405712.10624999995</v>
      </c>
      <c r="O1478" s="196" t="b">
        <v>0</v>
      </c>
      <c r="P1478" s="196" t="b">
        <v>0</v>
      </c>
      <c r="Q1478" s="196" t="b">
        <v>0</v>
      </c>
      <c r="Z1478" s="195">
        <v>57573.23</v>
      </c>
    </row>
    <row r="1479" spans="1:27" ht="14" x14ac:dyDescent="0.15">
      <c r="A1479" s="228">
        <v>68</v>
      </c>
      <c r="B1479" s="208"/>
      <c r="C1479" s="212">
        <v>809822.75</v>
      </c>
      <c r="D1479" s="212">
        <v>528071.15625</v>
      </c>
      <c r="E1479" s="212">
        <v>379250.09375</v>
      </c>
      <c r="F1479" s="212"/>
      <c r="G1479" s="212"/>
      <c r="I1479" s="196">
        <v>704192.84375</v>
      </c>
      <c r="J1479" s="196">
        <v>459192.59374999994</v>
      </c>
      <c r="K1479" s="196">
        <v>329782.40625</v>
      </c>
      <c r="M1479" s="196">
        <v>668983.20156249998</v>
      </c>
      <c r="N1479" s="196">
        <v>436232.96406249993</v>
      </c>
      <c r="O1479" s="196" t="b">
        <v>0</v>
      </c>
      <c r="P1479" s="196" t="b">
        <v>0</v>
      </c>
      <c r="Q1479" s="196" t="b">
        <v>0</v>
      </c>
      <c r="Z1479" s="196">
        <v>937.5</v>
      </c>
    </row>
    <row r="1480" spans="1:27" ht="14" x14ac:dyDescent="0.15">
      <c r="A1480" s="228">
        <v>69</v>
      </c>
      <c r="B1480" s="208"/>
      <c r="C1480" s="212">
        <v>866742.59375</v>
      </c>
      <c r="D1480" s="212">
        <v>565181.71875</v>
      </c>
      <c r="E1480" s="212">
        <v>405878</v>
      </c>
      <c r="F1480" s="212"/>
      <c r="G1480" s="212"/>
      <c r="I1480" s="196">
        <v>753686.65625</v>
      </c>
      <c r="J1480" s="196">
        <v>491463.49999999994</v>
      </c>
      <c r="K1480" s="196">
        <v>352935.6875</v>
      </c>
      <c r="M1480" s="196">
        <v>716002.32343749993</v>
      </c>
      <c r="N1480" s="196">
        <v>466890.3249999999</v>
      </c>
      <c r="O1480" s="196" t="b">
        <v>0</v>
      </c>
      <c r="P1480" s="196" t="b">
        <v>0</v>
      </c>
      <c r="Q1480" s="196" t="b">
        <v>0</v>
      </c>
      <c r="Z1480" s="214">
        <v>58510.73</v>
      </c>
    </row>
    <row r="1481" spans="1:27" ht="14" x14ac:dyDescent="0.15">
      <c r="A1481" s="228">
        <v>70</v>
      </c>
      <c r="B1481" s="208"/>
      <c r="C1481" s="212">
        <v>923701.625</v>
      </c>
      <c r="D1481" s="212">
        <v>602318.40625</v>
      </c>
      <c r="E1481" s="212">
        <v>432525.5</v>
      </c>
      <c r="F1481" s="212"/>
      <c r="G1481" s="212"/>
      <c r="I1481" s="196">
        <v>803219.65625</v>
      </c>
      <c r="J1481" s="196">
        <v>523753.99999999994</v>
      </c>
      <c r="K1481" s="196">
        <v>376108.5625</v>
      </c>
      <c r="M1481" s="196">
        <v>763058.67343749991</v>
      </c>
      <c r="N1481" s="196">
        <v>497566.29999999993</v>
      </c>
      <c r="O1481" s="196" t="b">
        <v>0</v>
      </c>
      <c r="P1481" s="196" t="b">
        <v>0</v>
      </c>
      <c r="Q1481" s="196" t="b">
        <v>0</v>
      </c>
      <c r="Z1481" s="203">
        <v>0.16</v>
      </c>
    </row>
    <row r="1482" spans="1:27" ht="14" x14ac:dyDescent="0.15">
      <c r="A1482" s="228">
        <v>71</v>
      </c>
      <c r="B1482" s="208"/>
      <c r="C1482" s="212">
        <v>980784.75</v>
      </c>
      <c r="D1482" s="212">
        <v>639533.46875</v>
      </c>
      <c r="E1482" s="212">
        <v>459238.3125</v>
      </c>
      <c r="F1482" s="212"/>
      <c r="G1482" s="212"/>
      <c r="I1482" s="196">
        <v>852857.15625</v>
      </c>
      <c r="J1482" s="196">
        <v>556116.34375</v>
      </c>
      <c r="K1482" s="196">
        <v>399340.21875</v>
      </c>
      <c r="M1482" s="196">
        <v>810214.29843749991</v>
      </c>
      <c r="N1482" s="196">
        <v>528310.52656249993</v>
      </c>
      <c r="O1482" s="196" t="b">
        <v>0</v>
      </c>
      <c r="P1482" s="196" t="b">
        <v>0</v>
      </c>
      <c r="Q1482" s="196" t="b">
        <v>0</v>
      </c>
      <c r="Z1482" s="214">
        <v>9361.7168000000001</v>
      </c>
    </row>
    <row r="1483" spans="1:27" ht="14" x14ac:dyDescent="0.15">
      <c r="A1483" s="228">
        <v>72</v>
      </c>
      <c r="B1483" s="208"/>
      <c r="C1483" s="212">
        <v>1037724.1875</v>
      </c>
      <c r="D1483" s="212">
        <v>676624.4375</v>
      </c>
      <c r="E1483" s="212">
        <v>485872.75</v>
      </c>
      <c r="F1483" s="212"/>
      <c r="G1483" s="212"/>
      <c r="I1483" s="196">
        <v>902370.56249999988</v>
      </c>
      <c r="J1483" s="196">
        <v>588367.65625</v>
      </c>
      <c r="K1483" s="196">
        <v>422500.03125</v>
      </c>
      <c r="M1483" s="196">
        <v>857252.03437499981</v>
      </c>
      <c r="N1483" s="196">
        <v>558949.2734375</v>
      </c>
      <c r="O1483" s="196" t="b">
        <v>0</v>
      </c>
      <c r="P1483" s="196" t="b">
        <v>0</v>
      </c>
      <c r="Q1483" s="196" t="b">
        <v>0</v>
      </c>
      <c r="Z1483" s="195">
        <v>67872.446800000005</v>
      </c>
    </row>
    <row r="1484" spans="1:27" ht="14" x14ac:dyDescent="0.15">
      <c r="A1484" s="228">
        <v>73</v>
      </c>
      <c r="B1484" s="208"/>
      <c r="C1484" s="212">
        <v>1105309.5625</v>
      </c>
      <c r="D1484" s="212">
        <v>720684.25</v>
      </c>
      <c r="E1484" s="212">
        <v>517503.59375</v>
      </c>
      <c r="F1484" s="212"/>
      <c r="G1484" s="212"/>
      <c r="I1484" s="196">
        <v>961138.74999999988</v>
      </c>
      <c r="J1484" s="196">
        <v>626679.96875</v>
      </c>
      <c r="K1484" s="196">
        <v>450003.12499999994</v>
      </c>
      <c r="M1484" s="196">
        <v>913081.81249999988</v>
      </c>
      <c r="N1484" s="196">
        <v>595345.97031250002</v>
      </c>
      <c r="O1484" s="196" t="b">
        <v>0</v>
      </c>
      <c r="P1484" s="196" t="b">
        <v>0</v>
      </c>
      <c r="Q1484" s="196" t="b">
        <v>0</v>
      </c>
    </row>
    <row r="1485" spans="1:27" ht="14" x14ac:dyDescent="0.15">
      <c r="A1485" s="228">
        <v>74</v>
      </c>
      <c r="B1485" s="208"/>
      <c r="C1485" s="212">
        <v>1172894.9375</v>
      </c>
      <c r="D1485" s="212">
        <v>764750.59375</v>
      </c>
      <c r="E1485" s="212">
        <v>549114.84375</v>
      </c>
      <c r="F1485" s="212"/>
      <c r="G1485" s="212"/>
      <c r="I1485" s="196">
        <v>1019906.9374999999</v>
      </c>
      <c r="J1485" s="196">
        <v>664998.8125</v>
      </c>
      <c r="K1485" s="196">
        <v>477493.15624999994</v>
      </c>
      <c r="M1485" s="196">
        <v>968911.59062499984</v>
      </c>
      <c r="N1485" s="196">
        <v>631748.87187499995</v>
      </c>
      <c r="O1485" s="196" t="b">
        <v>0</v>
      </c>
      <c r="P1485" s="196" t="b">
        <v>0</v>
      </c>
      <c r="Q1485" s="196" t="b">
        <v>0</v>
      </c>
    </row>
    <row r="1486" spans="1:27" ht="14" x14ac:dyDescent="0.15">
      <c r="A1486" s="228">
        <v>75</v>
      </c>
      <c r="B1486" s="208"/>
      <c r="C1486" s="212">
        <v>1240421.53125</v>
      </c>
      <c r="D1486" s="212">
        <v>808758.15625</v>
      </c>
      <c r="E1486" s="212">
        <v>580693.4375</v>
      </c>
      <c r="F1486" s="212"/>
      <c r="G1486" s="212"/>
      <c r="I1486" s="196">
        <v>1078629.40625</v>
      </c>
      <c r="J1486" s="196">
        <v>703265.40625</v>
      </c>
      <c r="K1486" s="196">
        <v>504950.53124999994</v>
      </c>
      <c r="M1486" s="196">
        <v>1024697.9359375</v>
      </c>
      <c r="N1486" s="196">
        <v>668102.13593749993</v>
      </c>
      <c r="O1486" s="196" t="b">
        <v>0</v>
      </c>
      <c r="P1486" s="196" t="b">
        <v>0</v>
      </c>
      <c r="Q1486" s="196" t="b">
        <v>0</v>
      </c>
    </row>
    <row r="1487" spans="1:27" ht="14" x14ac:dyDescent="0.15">
      <c r="A1487" s="228">
        <v>76</v>
      </c>
      <c r="B1487" s="208"/>
      <c r="C1487" s="212">
        <v>1308059.15625</v>
      </c>
      <c r="D1487" s="212">
        <v>852837.5625</v>
      </c>
      <c r="E1487" s="212">
        <v>612337.34375</v>
      </c>
      <c r="F1487" s="212"/>
      <c r="G1487" s="212"/>
      <c r="I1487" s="196">
        <v>1137443.3125</v>
      </c>
      <c r="J1487" s="196">
        <v>741597.3125</v>
      </c>
      <c r="K1487" s="196">
        <v>532466.6875</v>
      </c>
      <c r="M1487" s="196">
        <v>1080571.1468749999</v>
      </c>
      <c r="N1487" s="196">
        <v>704517.44687500002</v>
      </c>
      <c r="O1487" s="196" t="b">
        <v>0</v>
      </c>
      <c r="P1487" s="196" t="b">
        <v>0</v>
      </c>
      <c r="Q1487" s="196" t="b">
        <v>0</v>
      </c>
    </row>
    <row r="1488" spans="1:27" ht="14" x14ac:dyDescent="0.15">
      <c r="A1488" s="228">
        <v>77</v>
      </c>
      <c r="B1488" s="208"/>
      <c r="C1488" s="212">
        <v>1375611.875</v>
      </c>
      <c r="D1488" s="212">
        <v>896871.25</v>
      </c>
      <c r="E1488" s="212">
        <v>643955.125</v>
      </c>
      <c r="F1488" s="212"/>
      <c r="G1488" s="212"/>
      <c r="I1488" s="196">
        <v>1196185.375</v>
      </c>
      <c r="J1488" s="196">
        <v>779890.03125</v>
      </c>
      <c r="K1488" s="196">
        <v>559963.25</v>
      </c>
      <c r="M1488" s="196">
        <v>1136376.10625</v>
      </c>
      <c r="N1488" s="196">
        <v>740895.52968749998</v>
      </c>
      <c r="O1488" s="196" t="b">
        <v>0</v>
      </c>
      <c r="P1488" s="196" t="b">
        <v>0</v>
      </c>
      <c r="Q1488" s="196" t="b">
        <v>0</v>
      </c>
    </row>
    <row r="1489" spans="1:17" ht="14" x14ac:dyDescent="0.15">
      <c r="A1489" s="228">
        <v>78</v>
      </c>
      <c r="B1489" s="208"/>
      <c r="C1489" s="212">
        <v>1444581.875</v>
      </c>
      <c r="D1489" s="212">
        <v>941819.3125</v>
      </c>
      <c r="E1489" s="212">
        <v>676219.5</v>
      </c>
      <c r="F1489" s="212"/>
      <c r="G1489" s="212"/>
      <c r="I1489" s="196">
        <v>1256155.3125</v>
      </c>
      <c r="J1489" s="196">
        <v>818973.03125</v>
      </c>
      <c r="K1489" s="196">
        <v>588014.96875</v>
      </c>
      <c r="M1489" s="196">
        <v>1193347.546875</v>
      </c>
      <c r="N1489" s="196">
        <v>778024.37968749995</v>
      </c>
      <c r="O1489" s="196" t="b">
        <v>0</v>
      </c>
      <c r="P1489" s="196" t="b">
        <v>0</v>
      </c>
      <c r="Q1489" s="196" t="b">
        <v>0</v>
      </c>
    </row>
    <row r="1490" spans="1:17" ht="14" x14ac:dyDescent="0.15">
      <c r="A1490" s="228">
        <v>79</v>
      </c>
      <c r="B1490" s="208"/>
      <c r="C1490" s="212">
        <v>1513845.78125</v>
      </c>
      <c r="D1490" s="212">
        <v>986969.84375</v>
      </c>
      <c r="E1490" s="212">
        <v>708621.03125</v>
      </c>
      <c r="F1490" s="212"/>
      <c r="G1490" s="212"/>
      <c r="I1490" s="196">
        <v>1316386.5</v>
      </c>
      <c r="J1490" s="196">
        <v>858232.37499999988</v>
      </c>
      <c r="K1490" s="196">
        <v>616190.78125</v>
      </c>
      <c r="M1490" s="196">
        <v>1250567.175</v>
      </c>
      <c r="N1490" s="196">
        <v>815320.75624999986</v>
      </c>
      <c r="O1490" s="196" t="b">
        <v>0</v>
      </c>
      <c r="P1490" s="196" t="b">
        <v>0</v>
      </c>
      <c r="Q1490" s="196" t="b">
        <v>0</v>
      </c>
    </row>
    <row r="1491" spans="1:17" ht="14" x14ac:dyDescent="0.15">
      <c r="A1491" s="228">
        <v>80</v>
      </c>
      <c r="B1491" s="208"/>
      <c r="C1491" s="212">
        <v>1583188.0625</v>
      </c>
      <c r="D1491" s="212">
        <v>1032166.09375</v>
      </c>
      <c r="E1491" s="212">
        <v>741074.8125</v>
      </c>
      <c r="F1491" s="212"/>
      <c r="G1491" s="212"/>
      <c r="I1491" s="196">
        <v>1376683</v>
      </c>
      <c r="J1491" s="196">
        <v>897537.43749999988</v>
      </c>
      <c r="K1491" s="196">
        <v>644412.3125</v>
      </c>
      <c r="M1491" s="196">
        <v>1307848.8499999999</v>
      </c>
      <c r="N1491" s="196">
        <v>852660.56562499981</v>
      </c>
      <c r="O1491" s="196" t="b">
        <v>0</v>
      </c>
      <c r="P1491" s="196" t="b">
        <v>0</v>
      </c>
      <c r="Q1491" s="196" t="b">
        <v>0</v>
      </c>
    </row>
    <row r="1492" spans="1:17" ht="14" x14ac:dyDescent="0.15">
      <c r="A1492" s="228">
        <v>81</v>
      </c>
      <c r="B1492" s="208"/>
      <c r="C1492" s="212">
        <v>1652190.71875</v>
      </c>
      <c r="D1492" s="212">
        <v>1077146.8125</v>
      </c>
      <c r="E1492" s="212">
        <v>773365.3125</v>
      </c>
      <c r="F1492" s="212"/>
      <c r="G1492" s="212"/>
      <c r="I1492" s="196">
        <v>1436685.59375</v>
      </c>
      <c r="J1492" s="196">
        <v>936646.56249999988</v>
      </c>
      <c r="K1492" s="196">
        <v>672490.15625</v>
      </c>
      <c r="M1492" s="196">
        <v>1364851.3140624999</v>
      </c>
      <c r="N1492" s="196">
        <v>889814.23437499988</v>
      </c>
      <c r="O1492" s="196" t="b">
        <v>0</v>
      </c>
      <c r="P1492" s="196" t="b">
        <v>0</v>
      </c>
      <c r="Q1492" s="196" t="b">
        <v>0</v>
      </c>
    </row>
    <row r="1493" spans="1:17" ht="14" x14ac:dyDescent="0.15">
      <c r="A1493" s="228">
        <v>82</v>
      </c>
      <c r="B1493" s="208"/>
      <c r="C1493" s="212">
        <v>1721461.15625</v>
      </c>
      <c r="D1493" s="212">
        <v>1122284.28125</v>
      </c>
      <c r="E1493" s="212">
        <v>805773.375</v>
      </c>
      <c r="F1493" s="212"/>
      <c r="G1493" s="212"/>
      <c r="I1493" s="196">
        <v>1496923.3125</v>
      </c>
      <c r="J1493" s="196">
        <v>975899.37499999988</v>
      </c>
      <c r="K1493" s="196">
        <v>700672.5</v>
      </c>
      <c r="M1493" s="196">
        <v>1422077.1468749999</v>
      </c>
      <c r="N1493" s="196">
        <v>927104.40624999988</v>
      </c>
      <c r="O1493" s="196" t="b">
        <v>0</v>
      </c>
      <c r="P1493" s="196" t="b">
        <v>0</v>
      </c>
      <c r="Q1493" s="196" t="b">
        <v>0</v>
      </c>
    </row>
    <row r="1494" spans="1:17" ht="14" x14ac:dyDescent="0.15">
      <c r="A1494" s="228">
        <v>83</v>
      </c>
      <c r="B1494" s="208"/>
      <c r="C1494" s="212">
        <v>1790764.25</v>
      </c>
      <c r="D1494" s="212">
        <v>1167460.9375</v>
      </c>
      <c r="E1494" s="212">
        <v>838181.4375</v>
      </c>
      <c r="F1494" s="212"/>
      <c r="G1494" s="212"/>
      <c r="I1494" s="196">
        <v>1557187.15625</v>
      </c>
      <c r="J1494" s="196">
        <v>1015184.8437499999</v>
      </c>
      <c r="K1494" s="196">
        <v>728854.84375</v>
      </c>
      <c r="M1494" s="196">
        <v>1479327.7984374999</v>
      </c>
      <c r="N1494" s="196">
        <v>964425.60156249988</v>
      </c>
      <c r="O1494" s="196" t="b">
        <v>0</v>
      </c>
      <c r="P1494" s="196" t="b">
        <v>0</v>
      </c>
      <c r="Q1494" s="196" t="b">
        <v>0</v>
      </c>
    </row>
    <row r="1495" spans="1:17" ht="14" x14ac:dyDescent="0.15">
      <c r="A1495" s="228">
        <v>84</v>
      </c>
      <c r="B1495" s="208" t="s">
        <v>24</v>
      </c>
      <c r="C1495" s="212">
        <v>1859851.8125</v>
      </c>
      <c r="D1495" s="212">
        <v>1212480.84375</v>
      </c>
      <c r="E1495" s="212">
        <v>870511.125</v>
      </c>
      <c r="F1495" s="212"/>
      <c r="G1495" s="212"/>
      <c r="I1495" s="196">
        <v>1617261.59375</v>
      </c>
      <c r="J1495" s="196">
        <v>1054333.15625</v>
      </c>
      <c r="K1495" s="196">
        <v>756965.34375</v>
      </c>
      <c r="M1495" s="196">
        <v>1536398.5140624999</v>
      </c>
      <c r="N1495" s="196">
        <v>1001616.4984375</v>
      </c>
      <c r="O1495" s="196" t="b">
        <v>0</v>
      </c>
      <c r="P1495" s="196" t="b">
        <v>0</v>
      </c>
      <c r="Q1495" s="196" t="b">
        <v>0</v>
      </c>
    </row>
    <row r="1496" spans="1:17" ht="14" x14ac:dyDescent="0.15">
      <c r="A1496" s="228">
        <v>1</v>
      </c>
      <c r="B1496" s="208" t="s">
        <v>25</v>
      </c>
      <c r="C1496" s="212">
        <v>58604.90625</v>
      </c>
      <c r="D1496" s="212">
        <v>38312.3125</v>
      </c>
      <c r="E1496" s="212">
        <v>27594.53125</v>
      </c>
      <c r="F1496" s="212"/>
      <c r="G1496" s="212"/>
      <c r="I1496" s="196">
        <v>50675.96875</v>
      </c>
      <c r="J1496" s="196">
        <v>33028.53125</v>
      </c>
      <c r="K1496" s="196">
        <v>23708.4375</v>
      </c>
      <c r="M1496" s="196">
        <v>48142.170312499999</v>
      </c>
      <c r="N1496" s="196">
        <v>31377.104687499999</v>
      </c>
      <c r="O1496" s="196" t="b">
        <v>0</v>
      </c>
      <c r="P1496" s="196" t="b">
        <v>0</v>
      </c>
      <c r="Q1496" s="196" t="b">
        <v>0</v>
      </c>
    </row>
    <row r="1497" spans="1:17" ht="14" x14ac:dyDescent="0.15">
      <c r="A1497" s="228">
        <v>2</v>
      </c>
      <c r="B1497" s="208" t="s">
        <v>26</v>
      </c>
      <c r="C1497" s="212">
        <v>92123.28125</v>
      </c>
      <c r="D1497" s="212">
        <v>60159.34375</v>
      </c>
      <c r="E1497" s="212">
        <v>43269.53125</v>
      </c>
      <c r="F1497" s="212"/>
      <c r="G1497" s="212"/>
      <c r="I1497" s="196">
        <v>79824.9375</v>
      </c>
      <c r="J1497" s="196">
        <v>52027.9375</v>
      </c>
      <c r="K1497" s="196">
        <v>37339.15625</v>
      </c>
      <c r="M1497" s="196">
        <v>75833.690625000003</v>
      </c>
      <c r="N1497" s="196">
        <v>49426.540624999994</v>
      </c>
      <c r="O1497" s="196" t="b">
        <v>0</v>
      </c>
      <c r="P1497" s="196" t="b">
        <v>0</v>
      </c>
      <c r="Q1497" s="196" t="b">
        <v>0</v>
      </c>
    </row>
    <row r="1498" spans="1:17" ht="14" x14ac:dyDescent="0.15">
      <c r="A1498" s="228">
        <v>3</v>
      </c>
      <c r="B1498" s="208" t="s">
        <v>27</v>
      </c>
      <c r="C1498" s="212">
        <v>134230.25</v>
      </c>
      <c r="D1498" s="212">
        <v>87597.125</v>
      </c>
      <c r="E1498" s="212">
        <v>62967.78125</v>
      </c>
      <c r="F1498" s="212"/>
      <c r="G1498" s="212"/>
      <c r="I1498" s="196">
        <v>116439.12499999999</v>
      </c>
      <c r="J1498" s="196">
        <v>75886.59375</v>
      </c>
      <c r="K1498" s="196">
        <v>54470.624999999993</v>
      </c>
      <c r="M1498" s="196">
        <v>110617.16874999998</v>
      </c>
      <c r="N1498" s="196">
        <v>72092.264062499991</v>
      </c>
      <c r="O1498" s="196" t="b">
        <v>0</v>
      </c>
      <c r="P1498" s="196" t="b">
        <v>0</v>
      </c>
      <c r="Q1498" s="196" t="b">
        <v>0</v>
      </c>
    </row>
    <row r="1502" spans="1:17" x14ac:dyDescent="0.15">
      <c r="A1502" s="196" t="s">
        <v>57</v>
      </c>
      <c r="C1502" s="242"/>
      <c r="D1502" s="242"/>
      <c r="E1502" s="242"/>
      <c r="F1502" s="242"/>
      <c r="G1502" s="242"/>
    </row>
    <row r="1503" spans="1:17" x14ac:dyDescent="0.15">
      <c r="A1503" s="196">
        <v>2</v>
      </c>
      <c r="B1503" s="196">
        <v>625</v>
      </c>
      <c r="C1503" s="242"/>
      <c r="D1503" s="242"/>
      <c r="E1503" s="242"/>
      <c r="F1503" s="242"/>
      <c r="G1503" s="242"/>
    </row>
    <row r="1504" spans="1:17" x14ac:dyDescent="0.15">
      <c r="A1504" s="196">
        <v>1</v>
      </c>
      <c r="B1504" s="196">
        <v>0</v>
      </c>
      <c r="C1504" s="242"/>
      <c r="D1504" s="242"/>
      <c r="E1504" s="242"/>
      <c r="F1504" s="242"/>
      <c r="G1504" s="242"/>
    </row>
  </sheetData>
  <sheetProtection algorithmName="SHA-512" hashValue="FfYDdgYfH+urFkWuWrCNeXT12XnulkWH4WwLQsAgv8jMtqRVK0cC+/rVjJSgj/qAGGz96dQc/M19yS0Cbv6gYQ==" saltValue="ih7zX0VGcZTevTkOqPqdJg==" spinCount="100000" sheet="1" objects="1" scenarios="1"/>
  <mergeCells count="84">
    <mergeCell ref="A1125:G1125"/>
    <mergeCell ref="A1126:G1126"/>
    <mergeCell ref="A1127:B1127"/>
    <mergeCell ref="C1127:G112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977:B977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C977:G977"/>
    <mergeCell ref="A1050:G1050"/>
    <mergeCell ref="A1051:G1051"/>
    <mergeCell ref="A1052:B1052"/>
    <mergeCell ref="C1052:G1052"/>
    <mergeCell ref="I5:M5"/>
    <mergeCell ref="A1425:G1425"/>
    <mergeCell ref="A1426:G1426"/>
    <mergeCell ref="A1427:B1427"/>
    <mergeCell ref="C1427:G1427"/>
    <mergeCell ref="A1277:B1277"/>
    <mergeCell ref="C1277:G1277"/>
    <mergeCell ref="A1350:G1350"/>
    <mergeCell ref="A1351:G1351"/>
    <mergeCell ref="A1352:B1352"/>
    <mergeCell ref="C1352:G1352"/>
    <mergeCell ref="A1201:G1201"/>
    <mergeCell ref="A1202:G1202"/>
    <mergeCell ref="A1203:B1203"/>
    <mergeCell ref="C1203:G1203"/>
    <mergeCell ref="A1276:G1276"/>
    <mergeCell ref="AC1439:AD1439"/>
    <mergeCell ref="AC1440:AD1440"/>
    <mergeCell ref="AC1441:AD1441"/>
    <mergeCell ref="U3:X3"/>
    <mergeCell ref="U152:X152"/>
    <mergeCell ref="U302:X302"/>
    <mergeCell ref="U902:X902"/>
    <mergeCell ref="U1202:X1202"/>
  </mergeCells>
  <phoneticPr fontId="16" type="noConversion"/>
  <conditionalFormatting sqref="O1:X2 O76:X151 O4:X5 O3:U3 O6:T75 Y5 O225:X301 O152:T224 O375:X901 O302:T374 O975:X1201 O902:T974 O1275:X1048576 O1202:T1274">
    <cfRule type="containsText" dxfId="37" priority="9" operator="containsText" text="TRUE">
      <formula>NOT(ISERROR(SEARCH("TRUE",O1)))</formula>
    </cfRule>
    <cfRule type="containsText" dxfId="36" priority="10" operator="containsText" text="FALSE">
      <formula>NOT(ISERROR(SEARCH("FALSE",O1)))</formula>
    </cfRule>
  </conditionalFormatting>
  <conditionalFormatting sqref="U153:X154 U152 Y154">
    <cfRule type="containsText" dxfId="35" priority="7" operator="containsText" text="TRUE">
      <formula>NOT(ISERROR(SEARCH("TRUE",U152)))</formula>
    </cfRule>
    <cfRule type="containsText" dxfId="34" priority="8" operator="containsText" text="FALSE">
      <formula>NOT(ISERROR(SEARCH("FALSE",U152)))</formula>
    </cfRule>
  </conditionalFormatting>
  <conditionalFormatting sqref="U303:X304 U302 Y304">
    <cfRule type="containsText" dxfId="33" priority="5" operator="containsText" text="TRUE">
      <formula>NOT(ISERROR(SEARCH("TRUE",U302)))</formula>
    </cfRule>
    <cfRule type="containsText" dxfId="32" priority="6" operator="containsText" text="FALSE">
      <formula>NOT(ISERROR(SEARCH("FALSE",U302)))</formula>
    </cfRule>
  </conditionalFormatting>
  <conditionalFormatting sqref="U903:X904 U902 Y904">
    <cfRule type="containsText" dxfId="31" priority="3" operator="containsText" text="TRUE">
      <formula>NOT(ISERROR(SEARCH("TRUE",U902)))</formula>
    </cfRule>
    <cfRule type="containsText" dxfId="30" priority="4" operator="containsText" text="FALSE">
      <formula>NOT(ISERROR(SEARCH("FALSE",U902)))</formula>
    </cfRule>
  </conditionalFormatting>
  <conditionalFormatting sqref="U1203:X1204 U1202 Y1204">
    <cfRule type="containsText" dxfId="29" priority="1" operator="containsText" text="TRUE">
      <formula>NOT(ISERROR(SEARCH("TRUE",U1202)))</formula>
    </cfRule>
    <cfRule type="containsText" dxfId="28" priority="2" operator="containsText" text="FALSE">
      <formula>NOT(ISERROR(SEARCH("FALSE",U1202)))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91"/>
  <sheetViews>
    <sheetView showGridLines="0" view="pageBreakPreview" topLeftCell="A10" zoomScale="63" zoomScaleNormal="66" zoomScaleSheetLayoutView="63" zoomScalePageLayoutView="75" workbookViewId="0">
      <selection activeCell="A2" sqref="A2"/>
    </sheetView>
  </sheetViews>
  <sheetFormatPr baseColWidth="10" defaultColWidth="9.1640625" defaultRowHeight="13" x14ac:dyDescent="0.15"/>
  <cols>
    <col min="1" max="1" width="19.5" style="5" customWidth="1"/>
    <col min="2" max="2" width="19.5" style="70" customWidth="1"/>
    <col min="3" max="6" width="17" style="70" customWidth="1"/>
    <col min="7" max="7" width="17" style="5" customWidth="1"/>
    <col min="8" max="8" width="17" style="6" customWidth="1"/>
    <col min="9" max="9" width="17" style="5" customWidth="1"/>
    <col min="10" max="10" width="19.5" style="5" customWidth="1"/>
    <col min="11" max="11" width="20.6640625" style="5" customWidth="1"/>
    <col min="12" max="12" width="23" style="5" customWidth="1"/>
    <col min="13" max="14" width="31.5" style="5" customWidth="1"/>
    <col min="15" max="15" width="9" style="5" customWidth="1"/>
    <col min="16" max="16384" width="9.1640625" style="5"/>
  </cols>
  <sheetData>
    <row r="1" spans="1:15" x14ac:dyDescent="0.15">
      <c r="A1" s="70"/>
      <c r="G1" s="70"/>
      <c r="I1" s="70"/>
      <c r="J1" s="70"/>
      <c r="K1" s="70"/>
      <c r="L1" s="70"/>
      <c r="M1" s="70"/>
      <c r="N1" s="70"/>
      <c r="O1" s="70"/>
    </row>
    <row r="2" spans="1:15" ht="279" customHeight="1" x14ac:dyDescent="0.15">
      <c r="A2" s="26"/>
      <c r="B2" s="26"/>
      <c r="C2" s="26"/>
      <c r="D2" s="26"/>
      <c r="E2" s="26"/>
      <c r="F2" s="26"/>
      <c r="G2" s="11"/>
      <c r="H2" s="12"/>
      <c r="I2" s="11"/>
      <c r="J2" s="11"/>
      <c r="K2" s="11"/>
      <c r="L2" s="11"/>
      <c r="M2" s="11"/>
      <c r="N2" s="11"/>
      <c r="O2" s="11"/>
    </row>
    <row r="3" spans="1:15" x14ac:dyDescent="0.15">
      <c r="A3" s="11"/>
      <c r="B3" s="11"/>
      <c r="C3" s="11"/>
      <c r="D3" s="11"/>
      <c r="E3" s="11"/>
      <c r="F3" s="11"/>
      <c r="G3" s="11"/>
      <c r="H3" s="12"/>
      <c r="I3" s="11"/>
      <c r="J3" s="11"/>
      <c r="K3" s="11"/>
      <c r="L3" s="11"/>
      <c r="M3" s="11" t="s">
        <v>0</v>
      </c>
      <c r="N3" s="11" t="s">
        <v>0</v>
      </c>
      <c r="O3" s="11" t="s">
        <v>0</v>
      </c>
    </row>
    <row r="4" spans="1:15" x14ac:dyDescent="0.15">
      <c r="A4" s="11"/>
      <c r="B4" s="11"/>
      <c r="C4" s="11"/>
      <c r="D4" s="11"/>
      <c r="E4" s="11"/>
      <c r="F4" s="11"/>
      <c r="G4" s="11"/>
      <c r="H4" s="12"/>
      <c r="I4" s="11"/>
      <c r="J4" s="11"/>
      <c r="K4" s="11"/>
      <c r="L4" s="11"/>
      <c r="M4" s="11"/>
      <c r="N4" s="11"/>
      <c r="O4" s="11"/>
    </row>
    <row r="5" spans="1:15" x14ac:dyDescent="0.15">
      <c r="A5" s="11"/>
      <c r="B5" s="11"/>
      <c r="C5" s="11"/>
      <c r="D5" s="11"/>
      <c r="E5" s="11"/>
      <c r="F5" s="11"/>
      <c r="G5" s="11"/>
      <c r="H5" s="12"/>
      <c r="I5" s="11"/>
      <c r="J5" s="11"/>
      <c r="K5" s="11"/>
      <c r="L5" s="11"/>
      <c r="M5" s="11"/>
      <c r="N5" s="11"/>
      <c r="O5" s="11"/>
    </row>
    <row r="6" spans="1:15" x14ac:dyDescent="0.15">
      <c r="A6" s="11"/>
      <c r="B6" s="11"/>
      <c r="C6" s="11"/>
      <c r="D6" s="11"/>
      <c r="E6" s="11"/>
      <c r="F6" s="11"/>
      <c r="G6" s="11"/>
      <c r="H6" s="12"/>
      <c r="I6" s="11"/>
      <c r="J6" s="11"/>
      <c r="K6" s="11"/>
      <c r="L6" s="11"/>
      <c r="M6" s="11"/>
      <c r="N6" s="11"/>
      <c r="O6" s="11"/>
    </row>
    <row r="7" spans="1:15" ht="16" x14ac:dyDescent="0.2">
      <c r="A7" s="11"/>
      <c r="B7" s="11"/>
      <c r="C7" s="11"/>
      <c r="D7" s="11"/>
      <c r="E7" s="11"/>
      <c r="F7" s="11"/>
      <c r="G7" s="11"/>
      <c r="H7" s="12"/>
      <c r="I7" s="11"/>
      <c r="J7" s="11"/>
      <c r="K7" s="11"/>
      <c r="L7" s="11"/>
      <c r="M7" s="13" t="s">
        <v>0</v>
      </c>
      <c r="N7" s="13" t="s">
        <v>0</v>
      </c>
      <c r="O7" s="13" t="s">
        <v>0</v>
      </c>
    </row>
    <row r="8" spans="1:15" x14ac:dyDescent="0.15">
      <c r="A8" s="11"/>
      <c r="B8" s="11"/>
      <c r="C8" s="11"/>
      <c r="D8" s="11"/>
      <c r="E8" s="11"/>
      <c r="F8" s="11"/>
      <c r="G8" s="11"/>
      <c r="H8" s="12"/>
      <c r="I8" s="11"/>
      <c r="J8" s="11"/>
      <c r="K8" s="11"/>
      <c r="L8" s="11"/>
      <c r="M8" s="11"/>
      <c r="N8" s="11"/>
      <c r="O8" s="11"/>
    </row>
    <row r="9" spans="1:15" x14ac:dyDescent="0.15">
      <c r="A9" s="11"/>
      <c r="B9" s="11"/>
      <c r="C9" s="11"/>
      <c r="D9" s="11"/>
      <c r="E9" s="11"/>
      <c r="F9" s="11"/>
      <c r="G9" s="11"/>
      <c r="H9" s="12"/>
      <c r="I9" s="11"/>
      <c r="J9" s="11"/>
      <c r="K9" s="11"/>
      <c r="L9" s="11"/>
      <c r="M9" s="11"/>
      <c r="N9" s="11"/>
      <c r="O9" s="11"/>
    </row>
    <row r="10" spans="1:15" x14ac:dyDescent="0.15">
      <c r="A10" s="11"/>
      <c r="B10" s="11"/>
      <c r="C10" s="11"/>
      <c r="D10" s="11"/>
      <c r="E10" s="11"/>
      <c r="F10" s="11"/>
      <c r="G10" s="11"/>
      <c r="H10" s="12"/>
      <c r="I10" s="11"/>
      <c r="J10" s="11"/>
      <c r="K10" s="11"/>
      <c r="L10" s="11"/>
      <c r="M10" s="11"/>
      <c r="N10" s="11"/>
      <c r="O10" s="11"/>
    </row>
    <row r="11" spans="1:15" x14ac:dyDescent="0.15">
      <c r="A11" s="11"/>
      <c r="B11" s="11"/>
      <c r="C11" s="11"/>
      <c r="D11" s="11"/>
      <c r="E11" s="11"/>
      <c r="F11" s="11"/>
      <c r="G11" s="11"/>
      <c r="H11" s="12"/>
      <c r="I11" s="11"/>
      <c r="J11" s="11"/>
      <c r="K11" s="11"/>
      <c r="L11" s="11"/>
      <c r="M11" s="11"/>
      <c r="N11" s="11"/>
      <c r="O11" s="11"/>
    </row>
    <row r="12" spans="1:15" x14ac:dyDescent="0.15">
      <c r="A12" s="11"/>
      <c r="B12" s="11"/>
      <c r="C12" s="11"/>
      <c r="D12" s="11"/>
      <c r="E12" s="11"/>
      <c r="F12" s="11"/>
      <c r="G12" s="11"/>
      <c r="H12" s="12"/>
      <c r="I12" s="11"/>
      <c r="J12" s="11"/>
      <c r="K12" s="11"/>
      <c r="L12" s="11"/>
      <c r="M12" s="11"/>
      <c r="N12" s="11"/>
      <c r="O12" s="11"/>
    </row>
    <row r="13" spans="1:15" x14ac:dyDescent="0.15">
      <c r="A13" s="11"/>
      <c r="B13" s="11"/>
      <c r="C13" s="11"/>
      <c r="D13" s="11"/>
      <c r="E13" s="11"/>
      <c r="F13" s="11"/>
      <c r="G13" s="11"/>
      <c r="H13" s="12"/>
      <c r="I13" s="11"/>
      <c r="J13" s="11"/>
      <c r="K13" s="11"/>
      <c r="L13" s="11"/>
      <c r="M13" s="11"/>
      <c r="N13" s="11"/>
      <c r="O13" s="11"/>
    </row>
    <row r="14" spans="1:15" x14ac:dyDescent="0.15">
      <c r="A14" s="11"/>
      <c r="B14" s="11"/>
      <c r="C14" s="11"/>
      <c r="D14" s="11"/>
      <c r="E14" s="11"/>
      <c r="F14" s="11"/>
      <c r="G14" s="11"/>
      <c r="H14" s="12"/>
      <c r="I14" s="11"/>
      <c r="J14" s="11"/>
      <c r="K14" s="11"/>
      <c r="L14" s="11"/>
      <c r="M14" s="11"/>
      <c r="N14" s="11"/>
      <c r="O14" s="11"/>
    </row>
    <row r="15" spans="1:15" x14ac:dyDescent="0.15">
      <c r="A15" s="11"/>
      <c r="B15" s="11"/>
      <c r="C15" s="11"/>
      <c r="D15" s="11"/>
      <c r="E15" s="11"/>
      <c r="F15" s="11"/>
      <c r="G15" s="11"/>
      <c r="H15" s="12"/>
      <c r="I15" s="11"/>
      <c r="J15" s="11"/>
      <c r="K15" s="11"/>
      <c r="L15" s="11"/>
      <c r="M15" s="11"/>
      <c r="N15" s="11"/>
      <c r="O15" s="11"/>
    </row>
    <row r="16" spans="1:15" x14ac:dyDescent="0.15">
      <c r="A16" s="11"/>
      <c r="B16" s="11"/>
      <c r="C16" s="11"/>
      <c r="D16" s="11"/>
      <c r="E16" s="11"/>
      <c r="F16" s="11"/>
      <c r="G16" s="11"/>
      <c r="H16" s="12"/>
      <c r="I16" s="11"/>
      <c r="J16" s="11"/>
      <c r="K16" s="11"/>
      <c r="L16" s="11"/>
      <c r="M16" s="11"/>
      <c r="N16" s="11"/>
      <c r="O16" s="11"/>
    </row>
    <row r="17" spans="1:18" x14ac:dyDescent="0.15">
      <c r="A17" s="11"/>
      <c r="B17" s="11"/>
      <c r="C17" s="11"/>
      <c r="D17" s="11"/>
      <c r="E17" s="11"/>
      <c r="F17" s="11"/>
      <c r="G17" s="11"/>
      <c r="H17" s="12"/>
      <c r="I17" s="11"/>
      <c r="J17" s="11"/>
      <c r="K17" s="11"/>
      <c r="L17" s="11"/>
      <c r="M17" s="11"/>
      <c r="N17" s="11"/>
      <c r="O17" s="11"/>
      <c r="P17" s="70"/>
      <c r="Q17" s="70"/>
      <c r="R17" s="70"/>
    </row>
    <row r="18" spans="1:18" x14ac:dyDescent="0.15">
      <c r="A18" s="11"/>
      <c r="B18" s="11"/>
      <c r="C18" s="11"/>
      <c r="D18" s="11"/>
      <c r="E18" s="11"/>
      <c r="F18" s="11"/>
      <c r="G18" s="11"/>
      <c r="H18" s="12"/>
      <c r="I18" s="11"/>
      <c r="J18" s="11"/>
      <c r="K18" s="11"/>
      <c r="L18" s="11"/>
      <c r="M18" s="11"/>
      <c r="N18" s="11"/>
      <c r="O18" s="11"/>
      <c r="P18" s="70"/>
      <c r="Q18" s="70"/>
      <c r="R18" s="70"/>
    </row>
    <row r="19" spans="1:18" x14ac:dyDescent="0.15">
      <c r="A19" s="11"/>
      <c r="B19" s="11"/>
      <c r="C19" s="11"/>
      <c r="D19" s="11"/>
      <c r="E19" s="11"/>
      <c r="F19" s="11"/>
      <c r="G19" s="11"/>
      <c r="H19" s="12"/>
      <c r="I19" s="11"/>
      <c r="J19" s="11"/>
      <c r="K19" s="11"/>
      <c r="L19" s="11"/>
      <c r="M19" s="11"/>
      <c r="N19" s="11"/>
      <c r="O19" s="11"/>
      <c r="P19" s="70"/>
      <c r="Q19" s="70"/>
      <c r="R19" s="70"/>
    </row>
    <row r="20" spans="1:18" x14ac:dyDescent="0.15">
      <c r="A20" s="11"/>
      <c r="B20" s="11"/>
      <c r="C20" s="11"/>
      <c r="D20" s="11"/>
      <c r="E20" s="11"/>
      <c r="F20" s="11"/>
      <c r="G20" s="11"/>
      <c r="H20" s="12"/>
      <c r="I20" s="11"/>
      <c r="J20" s="11"/>
      <c r="K20" s="11"/>
      <c r="L20" s="11"/>
      <c r="M20" s="11"/>
      <c r="N20" s="11"/>
      <c r="O20" s="11"/>
      <c r="P20" s="70"/>
      <c r="Q20" s="70"/>
      <c r="R20" s="70"/>
    </row>
    <row r="21" spans="1:18" ht="29.25" customHeight="1" x14ac:dyDescent="0.25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70"/>
      <c r="Q21" s="70"/>
      <c r="R21" s="70"/>
    </row>
    <row r="22" spans="1:18" ht="15" customHeight="1" x14ac:dyDescent="0.25">
      <c r="A22" s="154"/>
      <c r="B22" s="154"/>
      <c r="C22" s="154"/>
      <c r="D22" s="154"/>
      <c r="E22" s="154"/>
      <c r="F22" s="154"/>
      <c r="G22" s="154"/>
      <c r="H22" s="15"/>
      <c r="I22" s="154"/>
      <c r="J22" s="154"/>
      <c r="K22" s="154"/>
      <c r="L22" s="154"/>
      <c r="M22" s="154"/>
      <c r="N22" s="154"/>
      <c r="O22" s="154"/>
      <c r="P22" s="70"/>
      <c r="Q22" s="70"/>
      <c r="R22" s="70"/>
    </row>
    <row r="23" spans="1:18" ht="23" x14ac:dyDescent="0.25">
      <c r="A23" s="296"/>
      <c r="B23" s="296"/>
      <c r="C23" s="296"/>
      <c r="D23" s="296"/>
      <c r="E23" s="296"/>
      <c r="F23" s="296"/>
      <c r="G23" s="296"/>
      <c r="H23" s="16"/>
      <c r="I23" s="70"/>
      <c r="J23" s="70"/>
      <c r="K23" s="70"/>
      <c r="L23" s="70"/>
      <c r="M23" s="70"/>
      <c r="N23" s="70"/>
      <c r="O23" s="63"/>
      <c r="P23" s="70"/>
      <c r="Q23" s="70"/>
      <c r="R23" s="70"/>
    </row>
    <row r="24" spans="1:18" ht="24" customHeight="1" x14ac:dyDescent="0.15">
      <c r="A24" s="141"/>
      <c r="B24" s="141"/>
      <c r="C24" s="141"/>
      <c r="D24" s="141"/>
      <c r="E24" s="141"/>
      <c r="F24" s="141"/>
      <c r="G24" s="142"/>
      <c r="H24" s="17"/>
      <c r="I24" s="70"/>
      <c r="J24" s="70"/>
      <c r="K24" s="70"/>
      <c r="L24" s="70"/>
      <c r="M24" s="70"/>
      <c r="N24" s="70"/>
      <c r="O24" s="12"/>
      <c r="P24" s="70"/>
      <c r="Q24" s="70"/>
      <c r="R24" s="70"/>
    </row>
    <row r="25" spans="1:18" ht="24" customHeight="1" x14ac:dyDescent="0.15">
      <c r="A25" s="141"/>
      <c r="B25" s="141"/>
      <c r="C25" s="141"/>
      <c r="D25" s="141"/>
      <c r="E25" s="141"/>
      <c r="F25" s="141"/>
      <c r="G25" s="142"/>
      <c r="H25" s="17"/>
      <c r="I25" s="70"/>
      <c r="J25" s="70"/>
      <c r="K25" s="70"/>
      <c r="L25" s="70"/>
      <c r="M25" s="70"/>
      <c r="N25" s="70"/>
      <c r="O25" s="63"/>
      <c r="P25" s="70"/>
      <c r="Q25" s="70"/>
      <c r="R25" s="70"/>
    </row>
    <row r="26" spans="1:18" ht="24" customHeight="1" x14ac:dyDescent="0.15">
      <c r="A26" s="141"/>
      <c r="B26" s="141"/>
      <c r="C26" s="141"/>
      <c r="D26" s="141"/>
      <c r="E26" s="141"/>
      <c r="F26" s="141"/>
      <c r="G26" s="102"/>
      <c r="H26" s="17"/>
      <c r="I26" s="70"/>
      <c r="J26" s="70"/>
      <c r="K26" s="70"/>
      <c r="L26" s="70"/>
      <c r="M26" s="70"/>
      <c r="N26" s="70"/>
      <c r="O26" s="11"/>
      <c r="P26" s="70"/>
      <c r="Q26" s="70"/>
      <c r="R26" s="70"/>
    </row>
    <row r="27" spans="1:18" ht="24" customHeight="1" x14ac:dyDescent="0.15">
      <c r="A27" s="141"/>
      <c r="B27" s="141"/>
      <c r="C27" s="141"/>
      <c r="D27" s="141"/>
      <c r="E27" s="141"/>
      <c r="F27" s="141"/>
      <c r="G27" s="142"/>
      <c r="H27" s="17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64" customFormat="1" ht="24" customHeight="1" x14ac:dyDescent="0.15">
      <c r="A28" s="144"/>
      <c r="B28" s="144"/>
      <c r="C28" s="144"/>
      <c r="D28" s="144"/>
      <c r="E28" s="144"/>
      <c r="F28" s="144"/>
      <c r="G28" s="145"/>
      <c r="H28" s="18"/>
      <c r="I28" s="65"/>
      <c r="J28" s="66"/>
      <c r="K28" s="67"/>
      <c r="L28" s="65"/>
      <c r="M28" s="65" t="s">
        <v>0</v>
      </c>
      <c r="N28" s="65" t="s">
        <v>0</v>
      </c>
      <c r="O28" s="65" t="s">
        <v>0</v>
      </c>
    </row>
    <row r="29" spans="1:18" s="64" customFormat="1" ht="24" customHeight="1" x14ac:dyDescent="0.15">
      <c r="A29" s="143"/>
      <c r="B29" s="143"/>
      <c r="C29" s="143"/>
      <c r="D29" s="143"/>
      <c r="E29" s="143"/>
      <c r="F29" s="143"/>
      <c r="G29" s="146"/>
      <c r="H29" s="17"/>
      <c r="I29" s="11"/>
      <c r="J29" s="11"/>
      <c r="O29" s="11"/>
      <c r="P29" s="4"/>
    </row>
    <row r="30" spans="1:18" s="64" customFormat="1" ht="36" customHeight="1" x14ac:dyDescent="0.2">
      <c r="A30" s="143"/>
      <c r="B30" s="185"/>
      <c r="C30" s="185"/>
      <c r="D30" s="185"/>
      <c r="E30" s="185"/>
      <c r="F30" s="185"/>
      <c r="G30" s="186"/>
      <c r="H30" s="161"/>
      <c r="I30" s="161"/>
      <c r="J30" s="17"/>
      <c r="K30" s="11"/>
      <c r="L30" s="11" t="s">
        <v>0</v>
      </c>
      <c r="M30" s="19" t="b">
        <v>0</v>
      </c>
      <c r="N30" s="20"/>
      <c r="O30" s="36"/>
      <c r="P30" s="36"/>
      <c r="Q30" s="36"/>
      <c r="R30" s="4"/>
    </row>
    <row r="31" spans="1:18" s="4" customFormat="1" ht="36" customHeight="1" x14ac:dyDescent="0.2">
      <c r="A31" s="143"/>
      <c r="B31" s="246" t="s">
        <v>3</v>
      </c>
      <c r="C31" s="301" t="str">
        <f>+'INGRESO DE DATOS'!$D$15</f>
        <v>Nombre del Cliente</v>
      </c>
      <c r="D31" s="301"/>
      <c r="E31" s="301"/>
      <c r="F31" s="301"/>
      <c r="G31" s="301"/>
      <c r="H31" s="301"/>
      <c r="I31" s="301"/>
      <c r="K31" s="293" t="s">
        <v>58</v>
      </c>
      <c r="L31" s="294"/>
      <c r="M31" s="158" t="s">
        <v>59</v>
      </c>
      <c r="N31" s="158" t="s">
        <v>60</v>
      </c>
      <c r="O31" s="37"/>
      <c r="P31" s="37"/>
      <c r="Q31" s="37"/>
    </row>
    <row r="32" spans="1:18" s="4" customFormat="1" ht="36" customHeight="1" x14ac:dyDescent="0.2">
      <c r="A32" s="143"/>
      <c r="B32" s="172"/>
      <c r="C32" s="160"/>
      <c r="D32" s="174"/>
      <c r="E32" s="174"/>
      <c r="F32" s="160"/>
      <c r="G32" s="160"/>
      <c r="H32" s="160"/>
      <c r="I32" s="160"/>
      <c r="K32" s="302" t="s">
        <v>61</v>
      </c>
      <c r="L32" s="303"/>
      <c r="M32" s="159">
        <v>10000</v>
      </c>
      <c r="N32" s="159">
        <v>20000</v>
      </c>
      <c r="O32" s="37"/>
      <c r="P32" s="37"/>
      <c r="Q32" s="37"/>
      <c r="R32" s="8"/>
    </row>
    <row r="33" spans="1:18" s="4" customFormat="1" ht="36" customHeight="1" x14ac:dyDescent="0.2">
      <c r="A33" s="143"/>
      <c r="B33" s="246" t="s">
        <v>10</v>
      </c>
      <c r="C33" s="301" t="str">
        <f>+'INGRESO DE DATOS'!$D$23</f>
        <v>Nombre del Agente</v>
      </c>
      <c r="D33" s="301"/>
      <c r="E33" s="301"/>
      <c r="F33" s="301"/>
      <c r="G33" s="301"/>
      <c r="H33" s="301"/>
      <c r="I33" s="301"/>
      <c r="J33" s="17"/>
      <c r="K33" s="304" t="s">
        <v>62</v>
      </c>
      <c r="L33" s="305"/>
      <c r="M33" s="159">
        <v>10000</v>
      </c>
      <c r="N33" s="159">
        <v>20000</v>
      </c>
      <c r="O33" s="38"/>
      <c r="P33" s="38"/>
      <c r="Q33" s="38"/>
      <c r="R33" s="71"/>
    </row>
    <row r="34" spans="1:18" s="8" customFormat="1" ht="18" customHeight="1" x14ac:dyDescent="0.2">
      <c r="A34" s="143"/>
      <c r="B34" s="185"/>
      <c r="C34" s="185"/>
      <c r="D34" s="162"/>
      <c r="E34" s="162"/>
      <c r="F34" s="160"/>
      <c r="G34" s="160"/>
      <c r="H34" s="160"/>
      <c r="I34" s="160"/>
      <c r="J34" s="17"/>
      <c r="K34" s="11"/>
      <c r="L34" s="21"/>
      <c r="M34" s="11"/>
      <c r="N34" s="11"/>
      <c r="O34" s="39"/>
      <c r="P34" s="39"/>
      <c r="Q34" s="39"/>
      <c r="R34" s="71"/>
    </row>
    <row r="35" spans="1:18" s="9" customFormat="1" ht="38" customHeight="1" x14ac:dyDescent="0.2">
      <c r="A35" s="143"/>
      <c r="B35" s="185"/>
      <c r="C35" s="185"/>
      <c r="D35" s="297" t="s">
        <v>5</v>
      </c>
      <c r="E35" s="297"/>
      <c r="F35" s="249">
        <f>+'INGRESO DE DATOS'!$D$17</f>
        <v>2</v>
      </c>
      <c r="G35" s="160"/>
      <c r="H35" s="257" t="s">
        <v>7</v>
      </c>
      <c r="I35" s="249">
        <f>+'INGRESO DE DATOS'!$D$19</f>
        <v>34</v>
      </c>
      <c r="J35" s="17"/>
      <c r="K35" s="306" t="s">
        <v>63</v>
      </c>
      <c r="L35" s="307"/>
      <c r="M35" s="307"/>
      <c r="N35" s="307"/>
      <c r="O35" s="72"/>
      <c r="P35" s="72"/>
      <c r="Q35" s="72"/>
      <c r="R35" s="71"/>
    </row>
    <row r="36" spans="1:18" s="9" customFormat="1" ht="38" customHeight="1" x14ac:dyDescent="0.2">
      <c r="A36" s="143"/>
      <c r="B36" s="185"/>
      <c r="C36" s="185"/>
      <c r="D36" s="164"/>
      <c r="E36" s="164"/>
      <c r="F36" s="166"/>
      <c r="G36" s="166"/>
      <c r="H36" s="166"/>
      <c r="I36" s="166"/>
      <c r="J36" s="17"/>
      <c r="K36" s="284" t="s">
        <v>64</v>
      </c>
      <c r="L36" s="284"/>
      <c r="M36" s="159">
        <f>VLOOKUP($I$35,Tablas!$A$905:$G$971,3,TRUE)+(625)</f>
        <v>41362.5</v>
      </c>
      <c r="N36" s="159">
        <f>VLOOKUP($I$35,Tablas!$A$905:$G$971,4,TRUE)+(625)</f>
        <v>30200</v>
      </c>
      <c r="O36" s="72"/>
      <c r="P36" s="72"/>
      <c r="Q36" s="72"/>
      <c r="R36" s="71"/>
    </row>
    <row r="37" spans="1:18" s="9" customFormat="1" ht="38" customHeight="1" x14ac:dyDescent="0.2">
      <c r="A37" s="143"/>
      <c r="B37" s="185"/>
      <c r="C37" s="185"/>
      <c r="D37" s="297" t="s">
        <v>6</v>
      </c>
      <c r="E37" s="297"/>
      <c r="F37" s="249">
        <f>+'INGRESO DE DATOS'!$H$17</f>
        <v>0</v>
      </c>
      <c r="G37" s="166"/>
      <c r="H37" s="257" t="s">
        <v>8</v>
      </c>
      <c r="I37" s="249">
        <f>+'INGRESO DE DATOS'!$H$19</f>
        <v>35</v>
      </c>
      <c r="J37" s="17"/>
      <c r="K37" s="285" t="s">
        <v>65</v>
      </c>
      <c r="L37" s="285"/>
      <c r="M37" s="159">
        <f>IF($F$35=1,0,(VLOOKUP($I$37,Tablas!$A$905:$G$971,3,TRUE)))+($J$35)</f>
        <v>41850</v>
      </c>
      <c r="N37" s="159">
        <f>IF($F$35=1,0,(VLOOKUP($I$37,Tablas!$A$905:$G$971,4,TRUE)))+($J$35)</f>
        <v>30362.5</v>
      </c>
      <c r="O37" s="72"/>
      <c r="P37" s="72"/>
      <c r="Q37" s="72"/>
      <c r="R37" s="10"/>
    </row>
    <row r="38" spans="1:18" s="9" customFormat="1" ht="38" customHeight="1" x14ac:dyDescent="0.15">
      <c r="A38" s="143"/>
      <c r="B38" s="143"/>
      <c r="C38" s="143"/>
      <c r="D38" s="143"/>
      <c r="E38" s="143"/>
      <c r="F38" s="143"/>
      <c r="G38" s="147"/>
      <c r="H38" s="22"/>
      <c r="I38" s="22"/>
      <c r="J38" s="17"/>
      <c r="K38" s="284" t="s">
        <v>66</v>
      </c>
      <c r="L38" s="284"/>
      <c r="M38" s="159">
        <f>IF($F$37=0,0,(VLOOKUP($F$37,Tablas!$A$972:$G$974,3,TRUE)))</f>
        <v>0</v>
      </c>
      <c r="N38" s="159">
        <f>IF($F$37=0,0,(VLOOKUP($F$37,Tablas!$A$972:$G$974,4,TRUE)))</f>
        <v>0</v>
      </c>
      <c r="O38" s="40"/>
      <c r="P38" s="40"/>
      <c r="Q38" s="40"/>
      <c r="R38" s="71"/>
    </row>
    <row r="39" spans="1:18" s="10" customFormat="1" ht="38" customHeight="1" x14ac:dyDescent="0.15">
      <c r="A39" s="143"/>
      <c r="B39" s="143"/>
      <c r="C39" s="298" t="s">
        <v>67</v>
      </c>
      <c r="D39" s="298"/>
      <c r="E39" s="299">
        <f ca="1">NOW()</f>
        <v>44209.568305208333</v>
      </c>
      <c r="F39" s="300"/>
      <c r="G39" s="148"/>
      <c r="H39" s="17"/>
      <c r="I39" s="17"/>
      <c r="J39" s="17"/>
      <c r="K39" s="286" t="s">
        <v>40</v>
      </c>
      <c r="L39" s="287"/>
      <c r="M39" s="170">
        <f>SUM(M36:M38)</f>
        <v>83212.5</v>
      </c>
      <c r="N39" s="170">
        <f t="shared" ref="N39" si="0">SUM(N36:N38)</f>
        <v>60562.5</v>
      </c>
      <c r="O39" s="72"/>
      <c r="P39" s="72"/>
      <c r="Q39" s="72"/>
      <c r="R39" s="71"/>
    </row>
    <row r="40" spans="1:18" s="9" customFormat="1" ht="38" customHeight="1" x14ac:dyDescent="0.15">
      <c r="A40" s="143"/>
      <c r="B40" s="143"/>
      <c r="C40" s="143"/>
      <c r="D40" s="143"/>
      <c r="E40" s="143"/>
      <c r="F40" s="143"/>
      <c r="G40" s="147"/>
      <c r="H40" s="22"/>
      <c r="I40" s="22"/>
      <c r="J40" s="17"/>
      <c r="K40" s="274" t="s">
        <v>41</v>
      </c>
      <c r="L40" s="275"/>
      <c r="M40" s="159">
        <v>937.5</v>
      </c>
      <c r="N40" s="159">
        <v>937.5</v>
      </c>
      <c r="O40" s="72"/>
      <c r="P40" s="72"/>
      <c r="Q40" s="72"/>
      <c r="R40" s="71"/>
    </row>
    <row r="41" spans="1:18" s="9" customFormat="1" ht="38" customHeight="1" x14ac:dyDescent="0.15">
      <c r="A41" s="149"/>
      <c r="B41" s="149"/>
      <c r="C41" s="149"/>
      <c r="D41" s="149"/>
      <c r="E41" s="149"/>
      <c r="F41" s="149"/>
      <c r="G41" s="145"/>
      <c r="H41" s="24"/>
      <c r="I41" s="24"/>
      <c r="J41" s="17"/>
      <c r="K41" s="276" t="s">
        <v>42</v>
      </c>
      <c r="L41" s="277"/>
      <c r="M41" s="159">
        <f>+M39*16%</f>
        <v>13314</v>
      </c>
      <c r="N41" s="159">
        <f>+N39*16%</f>
        <v>9690</v>
      </c>
      <c r="O41" s="40"/>
      <c r="P41" s="40"/>
      <c r="Q41" s="40"/>
      <c r="R41" s="71"/>
    </row>
    <row r="42" spans="1:18" s="9" customFormat="1" ht="38" customHeight="1" x14ac:dyDescent="0.15">
      <c r="A42" s="143"/>
      <c r="B42" s="143"/>
      <c r="C42" s="143"/>
      <c r="D42" s="143"/>
      <c r="E42" s="143"/>
      <c r="F42" s="143"/>
      <c r="G42" s="146"/>
      <c r="H42" s="24"/>
      <c r="I42" s="24"/>
      <c r="J42" s="17"/>
      <c r="K42" s="282" t="s">
        <v>68</v>
      </c>
      <c r="L42" s="283"/>
      <c r="M42" s="235">
        <f>SUM(M39:M41) + M40*0.16</f>
        <v>97614</v>
      </c>
      <c r="N42" s="235">
        <f>SUM(N39:N41) + N40*0.16</f>
        <v>71340</v>
      </c>
      <c r="O42" s="40"/>
      <c r="P42" s="40"/>
      <c r="Q42" s="40"/>
      <c r="R42" s="10"/>
    </row>
    <row r="43" spans="1:18" s="9" customFormat="1" ht="18" customHeight="1" x14ac:dyDescent="0.15">
      <c r="A43" s="143"/>
      <c r="B43" s="143"/>
      <c r="C43" s="143"/>
      <c r="D43" s="143"/>
      <c r="E43" s="143"/>
      <c r="F43" s="143"/>
      <c r="G43" s="147"/>
      <c r="H43" s="24"/>
      <c r="I43" s="24"/>
      <c r="J43" s="17"/>
      <c r="K43" s="71"/>
      <c r="L43" s="71"/>
      <c r="M43" s="73"/>
      <c r="N43" s="73"/>
      <c r="O43" s="73"/>
      <c r="P43" s="73"/>
      <c r="Q43" s="73"/>
      <c r="R43" s="71"/>
    </row>
    <row r="44" spans="1:18" s="10" customFormat="1" ht="38" customHeight="1" x14ac:dyDescent="0.15">
      <c r="A44" s="143"/>
      <c r="B44" s="143"/>
      <c r="C44" s="143"/>
      <c r="D44" s="143"/>
      <c r="E44" s="143"/>
      <c r="F44" s="143"/>
      <c r="G44" s="147"/>
      <c r="H44" s="24"/>
      <c r="I44" s="24"/>
      <c r="J44" s="17"/>
      <c r="K44" s="289" t="s">
        <v>69</v>
      </c>
      <c r="L44" s="290"/>
      <c r="M44" s="290"/>
      <c r="N44" s="290"/>
      <c r="O44" s="39"/>
      <c r="P44" s="39"/>
      <c r="Q44" s="39"/>
      <c r="R44" s="71"/>
    </row>
    <row r="45" spans="1:18" s="9" customFormat="1" ht="38" customHeight="1" x14ac:dyDescent="0.15">
      <c r="A45" s="149"/>
      <c r="B45" s="149"/>
      <c r="C45" s="149"/>
      <c r="D45" s="149"/>
      <c r="E45" s="149"/>
      <c r="F45" s="149"/>
      <c r="G45" s="145"/>
      <c r="H45" s="18"/>
      <c r="I45" s="18"/>
      <c r="J45" s="17"/>
      <c r="K45" s="284" t="s">
        <v>64</v>
      </c>
      <c r="L45" s="284"/>
      <c r="M45" s="159">
        <f>VLOOKUP($I$35,Tablas!$A$1129:$G$1195,3,TRUE)</f>
        <v>21611.90625</v>
      </c>
      <c r="N45" s="159">
        <f>VLOOKUP($I$35,Tablas!$A$1129:$G$1195,4,TRUE)</f>
        <v>15779.5</v>
      </c>
      <c r="O45" s="72"/>
      <c r="P45" s="72"/>
      <c r="Q45" s="72"/>
      <c r="R45" s="71"/>
    </row>
    <row r="46" spans="1:18" s="9" customFormat="1" ht="38" customHeight="1" x14ac:dyDescent="0.15">
      <c r="A46" s="273"/>
      <c r="B46" s="244"/>
      <c r="C46" s="244"/>
      <c r="D46" s="244"/>
      <c r="E46" s="244"/>
      <c r="F46" s="244"/>
      <c r="G46" s="295"/>
      <c r="H46" s="18"/>
      <c r="I46" s="18"/>
      <c r="J46" s="23"/>
      <c r="K46" s="285" t="s">
        <v>65</v>
      </c>
      <c r="L46" s="285"/>
      <c r="M46" s="159">
        <f>IF($F$35=1,0,(VLOOKUP($I$37,Tablas!$A$1129:$G$1195,3,TRUE)))</f>
        <v>22193.1875</v>
      </c>
      <c r="N46" s="159">
        <f>IF($F$35=1,0,(VLOOKUP($I$37,Tablas!$A$1129:$G$1195,4,TRUE)))</f>
        <v>16190.96875</v>
      </c>
      <c r="O46" s="72"/>
      <c r="P46" s="72"/>
      <c r="Q46" s="72"/>
      <c r="R46" s="71"/>
    </row>
    <row r="47" spans="1:18" s="9" customFormat="1" ht="38" customHeight="1" x14ac:dyDescent="0.15">
      <c r="A47" s="273"/>
      <c r="B47" s="244"/>
      <c r="C47" s="244"/>
      <c r="D47" s="244"/>
      <c r="E47" s="244"/>
      <c r="F47" s="244"/>
      <c r="G47" s="295"/>
      <c r="H47" s="17"/>
      <c r="I47" s="17"/>
      <c r="J47" s="23"/>
      <c r="K47" s="284" t="s">
        <v>66</v>
      </c>
      <c r="L47" s="284"/>
      <c r="M47" s="159">
        <f>IF($F$37=0,0,(VLOOKUP($F$37,Tablas!$A$1196:$G$1198,3,TRUE)))</f>
        <v>0</v>
      </c>
      <c r="N47" s="159">
        <f>IF($F$37=0,0,(VLOOKUP($F$37,Tablas!$A$1196:$G$1198,4,TRUE)))</f>
        <v>0</v>
      </c>
      <c r="O47" s="72"/>
      <c r="P47" s="72"/>
      <c r="Q47" s="72"/>
      <c r="R47" s="10"/>
    </row>
    <row r="48" spans="1:18" s="9" customFormat="1" ht="38" customHeight="1" x14ac:dyDescent="0.15">
      <c r="A48" s="143"/>
      <c r="B48" s="143"/>
      <c r="C48" s="143"/>
      <c r="D48" s="143"/>
      <c r="E48" s="143"/>
      <c r="F48" s="143"/>
      <c r="G48" s="150"/>
      <c r="H48" s="17"/>
      <c r="I48" s="17"/>
      <c r="J48" s="24"/>
      <c r="K48" s="286" t="s">
        <v>40</v>
      </c>
      <c r="L48" s="287"/>
      <c r="M48" s="170">
        <f>SUM(M45:M47)</f>
        <v>43805.09375</v>
      </c>
      <c r="N48" s="170">
        <f>SUM(N45:N47)</f>
        <v>31970.46875</v>
      </c>
      <c r="O48" s="40"/>
      <c r="P48" s="40"/>
      <c r="Q48" s="40"/>
      <c r="R48" s="71"/>
    </row>
    <row r="49" spans="1:18" s="10" customFormat="1" ht="38" customHeight="1" x14ac:dyDescent="0.15">
      <c r="A49" s="143"/>
      <c r="B49" s="143"/>
      <c r="C49" s="143"/>
      <c r="D49" s="143"/>
      <c r="E49" s="143"/>
      <c r="F49" s="143"/>
      <c r="G49" s="146"/>
      <c r="H49" s="17"/>
      <c r="I49" s="17"/>
      <c r="J49" s="24"/>
      <c r="K49" s="274" t="s">
        <v>41</v>
      </c>
      <c r="L49" s="275"/>
      <c r="M49" s="159">
        <v>937.5</v>
      </c>
      <c r="N49" s="159">
        <v>937.5</v>
      </c>
      <c r="O49" s="72"/>
      <c r="P49" s="72"/>
      <c r="Q49" s="72"/>
    </row>
    <row r="50" spans="1:18" s="9" customFormat="1" ht="38" customHeight="1" x14ac:dyDescent="0.15">
      <c r="A50" s="143"/>
      <c r="B50" s="143"/>
      <c r="C50" s="143"/>
      <c r="D50" s="143"/>
      <c r="E50" s="143"/>
      <c r="F50" s="143"/>
      <c r="G50" s="146"/>
      <c r="H50" s="17"/>
      <c r="I50" s="17"/>
      <c r="J50" s="24"/>
      <c r="K50" s="276" t="s">
        <v>42</v>
      </c>
      <c r="L50" s="277"/>
      <c r="M50" s="159">
        <f>SUM(M48:M49)*16%</f>
        <v>7158.8150000000005</v>
      </c>
      <c r="N50" s="159">
        <f>SUM(N48:N49)*16%</f>
        <v>5265.2750000000005</v>
      </c>
      <c r="O50" s="72"/>
      <c r="P50" s="72"/>
      <c r="Q50" s="72"/>
      <c r="R50" s="71"/>
    </row>
    <row r="51" spans="1:18" s="9" customFormat="1" ht="38" customHeight="1" x14ac:dyDescent="0.15">
      <c r="A51" s="143"/>
      <c r="B51" s="143"/>
      <c r="C51" s="143"/>
      <c r="D51" s="143"/>
      <c r="E51" s="143"/>
      <c r="F51" s="143"/>
      <c r="G51" s="146"/>
      <c r="H51" s="18"/>
      <c r="I51" s="18"/>
      <c r="J51" s="17"/>
      <c r="K51" s="278" t="s">
        <v>70</v>
      </c>
      <c r="L51" s="279"/>
      <c r="M51" s="236">
        <f>SUM(M48:M50)</f>
        <v>51901.408750000002</v>
      </c>
      <c r="N51" s="236">
        <f>SUM(N48:N50)</f>
        <v>38173.243750000001</v>
      </c>
      <c r="O51" s="40"/>
      <c r="P51" s="40"/>
      <c r="Q51" s="40"/>
      <c r="R51" s="71"/>
    </row>
    <row r="52" spans="1:18" s="9" customFormat="1" ht="38" customHeight="1" x14ac:dyDescent="0.2">
      <c r="A52" s="143"/>
      <c r="B52" s="143"/>
      <c r="C52" s="143"/>
      <c r="D52" s="143"/>
      <c r="E52" s="143"/>
      <c r="F52" s="143"/>
      <c r="G52" s="146"/>
      <c r="H52" s="18"/>
      <c r="I52" s="18"/>
      <c r="J52" s="17"/>
      <c r="K52" s="280" t="s">
        <v>71</v>
      </c>
      <c r="L52" s="281"/>
      <c r="M52" s="236">
        <f>(M48*16%)+M48</f>
        <v>50813.908750000002</v>
      </c>
      <c r="N52" s="236">
        <f>(N48*16%)+N48</f>
        <v>37085.743750000001</v>
      </c>
      <c r="O52" s="41"/>
      <c r="P52" s="41"/>
      <c r="Q52" s="41"/>
      <c r="R52" s="10"/>
    </row>
    <row r="53" spans="1:18" s="9" customFormat="1" ht="38" customHeight="1" x14ac:dyDescent="0.15">
      <c r="A53" s="143"/>
      <c r="B53" s="143"/>
      <c r="C53" s="143"/>
      <c r="D53" s="143"/>
      <c r="E53" s="143"/>
      <c r="F53" s="143"/>
      <c r="G53" s="147"/>
      <c r="H53" s="17"/>
      <c r="I53" s="71"/>
      <c r="J53" s="71"/>
      <c r="K53" s="282" t="s">
        <v>68</v>
      </c>
      <c r="L53" s="283"/>
      <c r="M53" s="169">
        <f>M51+M52</f>
        <v>102715.3175</v>
      </c>
      <c r="N53" s="169">
        <f>N51+N52</f>
        <v>75258.987500000003</v>
      </c>
      <c r="O53" s="73"/>
      <c r="P53" s="71"/>
      <c r="Q53" s="71"/>
      <c r="R53" s="71"/>
    </row>
    <row r="54" spans="1:18" s="9" customFormat="1" ht="18" customHeight="1" x14ac:dyDescent="0.15">
      <c r="A54" s="143"/>
      <c r="B54" s="143"/>
      <c r="C54" s="143"/>
      <c r="D54" s="143"/>
      <c r="E54" s="143"/>
      <c r="F54" s="143"/>
      <c r="G54" s="146"/>
      <c r="H54" s="70"/>
      <c r="I54" s="70"/>
      <c r="J54" s="17"/>
      <c r="K54" s="70"/>
      <c r="L54" s="70"/>
      <c r="M54" s="70"/>
      <c r="N54" s="70"/>
      <c r="O54" s="39"/>
      <c r="P54" s="39"/>
      <c r="Q54" s="39"/>
      <c r="R54" s="71"/>
    </row>
    <row r="55" spans="1:18" s="9" customFormat="1" ht="38" customHeight="1" x14ac:dyDescent="0.15">
      <c r="A55" s="143"/>
      <c r="B55" s="143"/>
      <c r="C55" s="143"/>
      <c r="D55" s="143"/>
      <c r="E55" s="143"/>
      <c r="F55" s="143"/>
      <c r="G55" s="147"/>
      <c r="H55" s="70"/>
      <c r="I55" s="70"/>
      <c r="J55" s="17"/>
      <c r="K55" s="291" t="s">
        <v>72</v>
      </c>
      <c r="L55" s="292"/>
      <c r="M55" s="292"/>
      <c r="N55" s="292"/>
      <c r="O55" s="72"/>
      <c r="P55" s="72"/>
      <c r="Q55" s="72"/>
      <c r="R55" s="71"/>
    </row>
    <row r="56" spans="1:18" s="10" customFormat="1" ht="38" customHeight="1" x14ac:dyDescent="0.15">
      <c r="A56" s="143"/>
      <c r="B56" s="143"/>
      <c r="C56" s="143"/>
      <c r="D56" s="143"/>
      <c r="E56" s="143"/>
      <c r="F56" s="143"/>
      <c r="G56" s="146"/>
      <c r="H56" s="70"/>
      <c r="I56" s="70"/>
      <c r="J56" s="189"/>
      <c r="K56" s="284" t="s">
        <v>64</v>
      </c>
      <c r="L56" s="284"/>
      <c r="M56" s="159">
        <f>VLOOKUP($I$35,Tablas!$A$1054:$G$1120,3,TRUE)</f>
        <v>11116.171875</v>
      </c>
      <c r="N56" s="159">
        <f>VLOOKUP($I$35,Tablas!$A$1054:$G$1120,4,TRUE)</f>
        <v>8116.25</v>
      </c>
      <c r="O56" s="72"/>
      <c r="P56" s="72"/>
      <c r="Q56" s="72"/>
      <c r="R56" s="71"/>
    </row>
    <row r="57" spans="1:18" s="9" customFormat="1" ht="38" customHeight="1" x14ac:dyDescent="0.15">
      <c r="A57" s="143"/>
      <c r="B57" s="143"/>
      <c r="C57" s="143"/>
      <c r="D57" s="143"/>
      <c r="E57" s="143"/>
      <c r="F57" s="143"/>
      <c r="G57" s="146"/>
      <c r="H57" s="70"/>
      <c r="I57" s="70"/>
      <c r="J57" s="17"/>
      <c r="K57" s="285" t="s">
        <v>65</v>
      </c>
      <c r="L57" s="285"/>
      <c r="M57" s="159">
        <f>IF($F$35=1,0,(VLOOKUP($I$37,Tablas!$A$1054:$G$1120,3,TRUE)))</f>
        <v>11415.15625</v>
      </c>
      <c r="N57" s="159">
        <f>IF($F$35=1,0,(VLOOKUP($I$37,Tablas!$A$1054:$G$1120,4,TRUE)))</f>
        <v>8327.890625</v>
      </c>
      <c r="O57" s="72"/>
      <c r="P57" s="72"/>
      <c r="Q57" s="72"/>
      <c r="R57" s="10"/>
    </row>
    <row r="58" spans="1:18" s="9" customFormat="1" ht="38" customHeight="1" x14ac:dyDescent="0.15">
      <c r="A58" s="143"/>
      <c r="B58" s="143"/>
      <c r="C58" s="143"/>
      <c r="D58" s="143"/>
      <c r="E58" s="143"/>
      <c r="F58" s="143"/>
      <c r="G58" s="146"/>
      <c r="H58" s="70"/>
      <c r="I58" s="70"/>
      <c r="J58" s="23"/>
      <c r="K58" s="284" t="s">
        <v>66</v>
      </c>
      <c r="L58" s="284"/>
      <c r="M58" s="159">
        <f>IF($F$37=0,0,(VLOOKUP($F$37,Tablas!$A$1121:$G$1123,3,TRUE)))</f>
        <v>0</v>
      </c>
      <c r="N58" s="159">
        <f>IF($F$37=0,0,(VLOOKUP($F$37,Tablas!$A$1121:$G$1123,4,TRUE)))</f>
        <v>0</v>
      </c>
      <c r="O58" s="40"/>
      <c r="P58" s="40"/>
      <c r="Q58" s="40"/>
      <c r="R58" s="71"/>
    </row>
    <row r="59" spans="1:18" s="9" customFormat="1" ht="38" customHeight="1" x14ac:dyDescent="0.15">
      <c r="A59" s="149"/>
      <c r="B59" s="149"/>
      <c r="C59" s="149"/>
      <c r="D59" s="149"/>
      <c r="E59" s="149"/>
      <c r="F59" s="149"/>
      <c r="G59" s="147"/>
      <c r="H59" s="70"/>
      <c r="I59" s="70"/>
      <c r="J59" s="23"/>
      <c r="K59" s="286" t="s">
        <v>40</v>
      </c>
      <c r="L59" s="287"/>
      <c r="M59" s="170">
        <f>SUM(M56:M58)</f>
        <v>22531.328125</v>
      </c>
      <c r="N59" s="170">
        <f>SUM(N56:N58)</f>
        <v>16444.140625</v>
      </c>
      <c r="O59" s="72"/>
      <c r="P59" s="72"/>
      <c r="Q59" s="72"/>
      <c r="R59" s="71"/>
    </row>
    <row r="60" spans="1:18" s="9" customFormat="1" ht="38" customHeight="1" x14ac:dyDescent="0.15">
      <c r="A60" s="143"/>
      <c r="B60" s="143"/>
      <c r="C60" s="143"/>
      <c r="D60" s="143"/>
      <c r="E60" s="143"/>
      <c r="F60" s="143"/>
      <c r="G60" s="150"/>
      <c r="H60" s="70"/>
      <c r="I60" s="70"/>
      <c r="J60" s="25"/>
      <c r="K60" s="274" t="s">
        <v>41</v>
      </c>
      <c r="L60" s="275"/>
      <c r="M60" s="159">
        <v>937.5</v>
      </c>
      <c r="N60" s="159">
        <v>937.5</v>
      </c>
      <c r="O60" s="72"/>
      <c r="P60" s="72"/>
      <c r="Q60" s="72"/>
      <c r="R60" s="71"/>
    </row>
    <row r="61" spans="1:18" s="10" customFormat="1" ht="38" customHeight="1" x14ac:dyDescent="0.15">
      <c r="A61" s="143"/>
      <c r="B61" s="143"/>
      <c r="C61" s="143"/>
      <c r="D61" s="143"/>
      <c r="E61" s="143"/>
      <c r="F61" s="143"/>
      <c r="G61" s="146"/>
      <c r="H61" s="70"/>
      <c r="I61" s="70"/>
      <c r="J61" s="18"/>
      <c r="K61" s="276" t="s">
        <v>42</v>
      </c>
      <c r="L61" s="277"/>
      <c r="M61" s="159">
        <f>SUM(M59:M60)*16%</f>
        <v>3755.0125000000003</v>
      </c>
      <c r="N61" s="159">
        <f>SUM(N59:N60)*16%</f>
        <v>2781.0625</v>
      </c>
      <c r="O61" s="40"/>
      <c r="P61" s="40"/>
      <c r="Q61" s="40"/>
      <c r="R61" s="71"/>
    </row>
    <row r="62" spans="1:18" ht="38" customHeight="1" x14ac:dyDescent="0.15">
      <c r="A62" s="143"/>
      <c r="B62" s="143"/>
      <c r="C62" s="143"/>
      <c r="D62" s="143"/>
      <c r="E62" s="143"/>
      <c r="F62" s="143"/>
      <c r="G62" s="147"/>
      <c r="H62" s="70"/>
      <c r="I62" s="70"/>
      <c r="J62" s="18"/>
      <c r="K62" s="278" t="s">
        <v>73</v>
      </c>
      <c r="L62" s="279"/>
      <c r="M62" s="236">
        <f>SUM(M59:M61)</f>
        <v>27223.840625000001</v>
      </c>
      <c r="N62" s="236">
        <f>SUM(N59:N61)</f>
        <v>20162.703125</v>
      </c>
      <c r="O62" s="40"/>
      <c r="P62" s="40"/>
      <c r="Q62" s="40"/>
      <c r="R62" s="71"/>
    </row>
    <row r="63" spans="1:18" ht="38" customHeight="1" x14ac:dyDescent="0.15">
      <c r="A63" s="149"/>
      <c r="B63" s="149"/>
      <c r="C63" s="149"/>
      <c r="D63" s="149"/>
      <c r="E63" s="149"/>
      <c r="F63" s="149"/>
      <c r="G63" s="147"/>
      <c r="H63" s="70"/>
      <c r="I63" s="70"/>
      <c r="J63" s="6"/>
      <c r="K63" s="280" t="s">
        <v>74</v>
      </c>
      <c r="L63" s="281"/>
      <c r="M63" s="236">
        <f>(M59*16%)+(M59)</f>
        <v>26136.340625000001</v>
      </c>
      <c r="N63" s="236">
        <f>(N59*16%)+(N59)</f>
        <v>19075.203125</v>
      </c>
      <c r="O63" s="42"/>
      <c r="P63" s="42"/>
      <c r="Q63" s="42"/>
      <c r="R63" s="10"/>
    </row>
    <row r="64" spans="1:18" ht="38" customHeight="1" x14ac:dyDescent="0.15">
      <c r="A64" s="143"/>
      <c r="B64" s="143"/>
      <c r="C64" s="143"/>
      <c r="D64" s="143"/>
      <c r="E64" s="143"/>
      <c r="F64" s="143"/>
      <c r="G64" s="146"/>
      <c r="H64" s="70"/>
      <c r="I64" s="70"/>
      <c r="J64" s="6"/>
      <c r="K64" s="282" t="s">
        <v>68</v>
      </c>
      <c r="L64" s="283"/>
      <c r="M64" s="169">
        <f>M62+(M63*3)</f>
        <v>105632.8625</v>
      </c>
      <c r="N64" s="169">
        <f>N62+(N63*3)</f>
        <v>77388.3125</v>
      </c>
      <c r="O64" s="39"/>
      <c r="P64" s="39"/>
      <c r="Q64" s="39"/>
      <c r="R64" s="71"/>
    </row>
    <row r="65" spans="1:18" ht="18" customHeight="1" x14ac:dyDescent="0.15">
      <c r="A65" s="143"/>
      <c r="B65" s="143"/>
      <c r="C65" s="143"/>
      <c r="D65" s="143"/>
      <c r="E65" s="143"/>
      <c r="F65" s="143"/>
      <c r="G65" s="151"/>
      <c r="H65" s="70"/>
      <c r="I65" s="70"/>
      <c r="J65" s="6"/>
      <c r="K65" s="70"/>
      <c r="L65" s="70"/>
      <c r="M65" s="70"/>
      <c r="N65" s="70"/>
      <c r="O65" s="72"/>
      <c r="P65" s="72"/>
      <c r="Q65" s="72"/>
      <c r="R65" s="71"/>
    </row>
    <row r="66" spans="1:18" ht="38" customHeight="1" x14ac:dyDescent="0.15">
      <c r="A66" s="143"/>
      <c r="B66" s="143"/>
      <c r="C66" s="143"/>
      <c r="D66" s="143"/>
      <c r="E66" s="143"/>
      <c r="F66" s="143"/>
      <c r="G66" s="151"/>
      <c r="H66" s="70"/>
      <c r="I66" s="70"/>
      <c r="J66" s="6"/>
      <c r="K66" s="289" t="s">
        <v>75</v>
      </c>
      <c r="L66" s="290"/>
      <c r="M66" s="290"/>
      <c r="N66" s="290"/>
      <c r="O66" s="72"/>
      <c r="P66" s="72"/>
      <c r="Q66" s="72"/>
      <c r="R66" s="71"/>
    </row>
    <row r="67" spans="1:18" ht="38" customHeight="1" x14ac:dyDescent="0.15">
      <c r="A67" s="143"/>
      <c r="B67" s="143"/>
      <c r="C67" s="143"/>
      <c r="D67" s="143"/>
      <c r="E67" s="143"/>
      <c r="F67" s="143"/>
      <c r="G67" s="151"/>
      <c r="H67" s="70"/>
      <c r="I67" s="70"/>
      <c r="J67" s="6"/>
      <c r="K67" s="284" t="s">
        <v>64</v>
      </c>
      <c r="L67" s="284"/>
      <c r="M67" s="159">
        <f>VLOOKUP($I$35,Tablas!$A$979:$G$1045,3,TRUE)</f>
        <v>3826.03125</v>
      </c>
      <c r="N67" s="159">
        <f>VLOOKUP($I$35,Tablas!$A$979:$G$1045,4,TRUE)</f>
        <v>2793.5000000000005</v>
      </c>
      <c r="O67" s="72"/>
      <c r="P67" s="72"/>
      <c r="Q67" s="72"/>
      <c r="R67" s="71"/>
    </row>
    <row r="68" spans="1:18" ht="38" customHeight="1" x14ac:dyDescent="0.15">
      <c r="A68" s="143"/>
      <c r="B68" s="143"/>
      <c r="C68" s="143"/>
      <c r="D68" s="143"/>
      <c r="E68" s="143"/>
      <c r="F68" s="143"/>
      <c r="G68" s="146"/>
      <c r="H68" s="70"/>
      <c r="I68" s="70"/>
      <c r="J68" s="6"/>
      <c r="K68" s="285" t="s">
        <v>65</v>
      </c>
      <c r="L68" s="285"/>
      <c r="M68" s="159">
        <f>IF($F$35=1,0,(VLOOKUP($I$37,Tablas!$A$979:$G$1045,3,TRUE)))</f>
        <v>3928.9375</v>
      </c>
      <c r="N68" s="159">
        <f>IF($F$35=1,0,(VLOOKUP($I$37,Tablas!$A$979:$G$1045,4,TRUE)))</f>
        <v>2866.3437500000005</v>
      </c>
      <c r="O68" s="72"/>
      <c r="P68" s="72"/>
      <c r="Q68" s="72"/>
      <c r="R68" s="71"/>
    </row>
    <row r="69" spans="1:18" ht="38" customHeight="1" x14ac:dyDescent="0.15">
      <c r="A69" s="143"/>
      <c r="B69" s="143"/>
      <c r="C69" s="143"/>
      <c r="D69" s="143"/>
      <c r="E69" s="143"/>
      <c r="F69" s="143"/>
      <c r="G69" s="147"/>
      <c r="H69" s="70"/>
      <c r="I69" s="70"/>
      <c r="J69" s="6"/>
      <c r="K69" s="284" t="s">
        <v>66</v>
      </c>
      <c r="L69" s="284"/>
      <c r="M69" s="159">
        <f>IF($F$37=0,0,(VLOOKUP($F$37,Tablas!$A$1046:$G$1048,3,TRUE)))</f>
        <v>0</v>
      </c>
      <c r="N69" s="159">
        <f>IF($F$37=0,0,(VLOOKUP($F$37,Tablas!$A$1046:$G$1048,4,TRUE)))</f>
        <v>0</v>
      </c>
      <c r="O69" s="72"/>
      <c r="P69" s="72"/>
      <c r="Q69" s="72"/>
      <c r="R69" s="71"/>
    </row>
    <row r="70" spans="1:18" ht="38" customHeight="1" x14ac:dyDescent="0.15">
      <c r="A70" s="143"/>
      <c r="B70" s="143"/>
      <c r="C70" s="143"/>
      <c r="D70" s="143"/>
      <c r="E70" s="143"/>
      <c r="F70" s="143"/>
      <c r="G70" s="146"/>
      <c r="H70" s="70"/>
      <c r="I70" s="70"/>
      <c r="J70" s="6"/>
      <c r="K70" s="286" t="s">
        <v>40</v>
      </c>
      <c r="L70" s="287"/>
      <c r="M70" s="170">
        <f>SUM(M67:M69)</f>
        <v>7754.96875</v>
      </c>
      <c r="N70" s="170">
        <f>SUM(N67:N69)</f>
        <v>5659.8437500000009</v>
      </c>
      <c r="O70" s="40"/>
      <c r="P70" s="40"/>
      <c r="Q70" s="40"/>
      <c r="R70" s="10"/>
    </row>
    <row r="71" spans="1:18" ht="38" customHeight="1" x14ac:dyDescent="0.15">
      <c r="A71" s="143"/>
      <c r="B71" s="143"/>
      <c r="C71" s="143"/>
      <c r="D71" s="143"/>
      <c r="E71" s="143"/>
      <c r="F71" s="143"/>
      <c r="G71" s="245"/>
      <c r="H71" s="70"/>
      <c r="I71" s="70"/>
      <c r="J71" s="6"/>
      <c r="K71" s="274" t="s">
        <v>41</v>
      </c>
      <c r="L71" s="275"/>
      <c r="M71" s="159">
        <v>937.5</v>
      </c>
      <c r="N71" s="159">
        <v>937.5</v>
      </c>
      <c r="O71" s="72"/>
      <c r="P71" s="72"/>
      <c r="Q71" s="72"/>
      <c r="R71" s="10"/>
    </row>
    <row r="72" spans="1:18" ht="38" customHeight="1" x14ac:dyDescent="0.15">
      <c r="A72" s="143"/>
      <c r="B72" s="143"/>
      <c r="C72" s="143"/>
      <c r="D72" s="143"/>
      <c r="E72" s="143"/>
      <c r="F72" s="143"/>
      <c r="G72" s="245"/>
      <c r="H72" s="70"/>
      <c r="I72" s="70"/>
      <c r="J72" s="6"/>
      <c r="K72" s="276" t="s">
        <v>42</v>
      </c>
      <c r="L72" s="277"/>
      <c r="M72" s="159">
        <f>SUM(M70:M71)*16%</f>
        <v>1390.7950000000001</v>
      </c>
      <c r="N72" s="159">
        <f>SUM(N70:N71)*16%</f>
        <v>1055.5750000000003</v>
      </c>
      <c r="O72" s="72"/>
      <c r="P72" s="72"/>
      <c r="Q72" s="72"/>
      <c r="R72" s="70"/>
    </row>
    <row r="73" spans="1:18" ht="38" customHeight="1" x14ac:dyDescent="0.15">
      <c r="A73" s="149"/>
      <c r="B73" s="149"/>
      <c r="C73" s="149"/>
      <c r="D73" s="149"/>
      <c r="E73" s="149"/>
      <c r="F73" s="149"/>
      <c r="G73" s="147"/>
      <c r="H73" s="70"/>
      <c r="I73" s="70"/>
      <c r="J73" s="6"/>
      <c r="K73" s="278" t="s">
        <v>70</v>
      </c>
      <c r="L73" s="279"/>
      <c r="M73" s="236">
        <f>SUM(M70:M72)</f>
        <v>10083.26375</v>
      </c>
      <c r="N73" s="236">
        <f>SUM(N70:N72)</f>
        <v>7652.9187500000007</v>
      </c>
      <c r="O73" s="40"/>
      <c r="P73" s="40"/>
      <c r="Q73" s="40"/>
      <c r="R73" s="70"/>
    </row>
    <row r="74" spans="1:18" ht="38" customHeight="1" x14ac:dyDescent="0.15">
      <c r="A74" s="143"/>
      <c r="B74" s="143"/>
      <c r="C74" s="143"/>
      <c r="D74" s="143"/>
      <c r="E74" s="143"/>
      <c r="F74" s="143"/>
      <c r="G74" s="147"/>
      <c r="H74" s="70"/>
      <c r="I74" s="70"/>
      <c r="J74" s="6"/>
      <c r="K74" s="280" t="s">
        <v>76</v>
      </c>
      <c r="L74" s="281"/>
      <c r="M74" s="236">
        <f>(M70*16%)+M70</f>
        <v>8995.7637500000001</v>
      </c>
      <c r="N74" s="236">
        <f>(N70*16%)+N70</f>
        <v>6565.4187500000007</v>
      </c>
      <c r="O74" s="40"/>
      <c r="P74" s="40"/>
      <c r="Q74" s="40"/>
      <c r="R74" s="70"/>
    </row>
    <row r="75" spans="1:18" ht="38" customHeight="1" x14ac:dyDescent="0.2">
      <c r="A75" s="143"/>
      <c r="B75" s="143"/>
      <c r="C75" s="143"/>
      <c r="D75" s="143"/>
      <c r="E75" s="143"/>
      <c r="F75" s="143"/>
      <c r="G75" s="147"/>
      <c r="H75" s="70"/>
      <c r="I75" s="70"/>
      <c r="J75" s="6"/>
      <c r="K75" s="282" t="s">
        <v>68</v>
      </c>
      <c r="L75" s="283"/>
      <c r="M75" s="169">
        <f>M73+(M74*11)</f>
        <v>109036.66499999999</v>
      </c>
      <c r="N75" s="169">
        <f>N73+(N74*11)</f>
        <v>79872.525000000009</v>
      </c>
      <c r="O75" s="41"/>
      <c r="P75" s="41"/>
      <c r="Q75" s="41"/>
      <c r="R75" s="70"/>
    </row>
    <row r="76" spans="1:18" ht="24" customHeight="1" x14ac:dyDescent="0.15">
      <c r="A76" s="143"/>
      <c r="B76" s="143"/>
      <c r="C76" s="143"/>
      <c r="D76" s="143"/>
      <c r="E76" s="143"/>
      <c r="F76" s="143"/>
      <c r="G76" s="147"/>
      <c r="I76" s="70"/>
      <c r="J76" s="70"/>
      <c r="K76" s="70"/>
      <c r="L76" s="70"/>
      <c r="M76" s="70"/>
      <c r="N76" s="70"/>
      <c r="O76" s="70"/>
      <c r="P76" s="70"/>
      <c r="Q76" s="70"/>
      <c r="R76" s="70"/>
    </row>
    <row r="77" spans="1:18" ht="24" customHeight="1" x14ac:dyDescent="0.15">
      <c r="A77" s="149"/>
      <c r="B77" s="288" t="s">
        <v>77</v>
      </c>
      <c r="C77" s="288"/>
      <c r="D77" s="288"/>
      <c r="E77" s="288"/>
      <c r="F77" s="288"/>
      <c r="G77" s="288"/>
      <c r="H77" s="288"/>
      <c r="I77" s="70"/>
      <c r="J77" s="70"/>
      <c r="K77" s="187"/>
      <c r="L77" s="187"/>
      <c r="M77" s="187"/>
      <c r="N77" s="187"/>
      <c r="O77" s="70"/>
      <c r="P77" s="70"/>
      <c r="Q77" s="70"/>
      <c r="R77" s="70"/>
    </row>
    <row r="78" spans="1:18" ht="24" customHeight="1" x14ac:dyDescent="0.15">
      <c r="A78" s="143"/>
      <c r="B78" s="273" t="s">
        <v>78</v>
      </c>
      <c r="C78" s="273"/>
      <c r="D78" s="273"/>
      <c r="E78" s="273"/>
      <c r="F78" s="273"/>
      <c r="G78" s="273"/>
      <c r="H78" s="273"/>
      <c r="I78" s="273"/>
      <c r="J78" s="273"/>
      <c r="K78" s="273"/>
      <c r="L78" s="273"/>
      <c r="M78" s="273"/>
      <c r="N78" s="273"/>
      <c r="O78" s="70"/>
      <c r="P78" s="70"/>
      <c r="Q78" s="70"/>
      <c r="R78" s="70"/>
    </row>
    <row r="79" spans="1:18" ht="14" x14ac:dyDescent="0.15">
      <c r="A79" s="152"/>
      <c r="B79" s="152"/>
      <c r="C79" s="152"/>
      <c r="D79" s="152"/>
      <c r="E79" s="152"/>
      <c r="F79" s="152"/>
      <c r="G79" s="153"/>
      <c r="I79" s="70"/>
      <c r="J79" s="70"/>
      <c r="K79" s="187"/>
      <c r="L79" s="187"/>
      <c r="M79" s="187"/>
      <c r="N79" s="187"/>
      <c r="O79" s="70"/>
      <c r="P79" s="70"/>
      <c r="Q79" s="70"/>
      <c r="R79" s="70"/>
    </row>
    <row r="80" spans="1:18" ht="19.5" customHeight="1" x14ac:dyDescent="0.15">
      <c r="A80" s="152"/>
      <c r="B80" s="152"/>
      <c r="C80" s="152"/>
      <c r="D80" s="152"/>
      <c r="E80" s="152"/>
      <c r="F80" s="152"/>
      <c r="G80" s="153"/>
      <c r="I80" s="70"/>
      <c r="J80" s="70"/>
      <c r="K80" s="187"/>
      <c r="L80" s="187"/>
      <c r="M80" s="187"/>
      <c r="N80" s="187"/>
      <c r="O80" s="70"/>
      <c r="P80" s="70"/>
      <c r="Q80" s="70"/>
      <c r="R80" s="70"/>
    </row>
    <row r="81" spans="1:7" ht="24" customHeight="1" x14ac:dyDescent="0.15">
      <c r="A81" s="143"/>
      <c r="B81" s="143"/>
      <c r="C81" s="143"/>
      <c r="D81" s="143"/>
      <c r="E81" s="143"/>
      <c r="F81" s="143"/>
      <c r="G81" s="146"/>
    </row>
    <row r="82" spans="1:7" ht="24" customHeight="1" x14ac:dyDescent="0.15">
      <c r="A82" s="143"/>
      <c r="B82" s="143"/>
      <c r="C82" s="143"/>
      <c r="D82" s="143"/>
      <c r="E82" s="143"/>
      <c r="F82" s="143"/>
      <c r="G82" s="146"/>
    </row>
    <row r="83" spans="1:7" ht="24" customHeight="1" x14ac:dyDescent="0.15">
      <c r="A83" s="143"/>
      <c r="B83" s="143"/>
      <c r="C83" s="143"/>
      <c r="D83" s="143"/>
      <c r="E83" s="143"/>
      <c r="F83" s="143"/>
      <c r="G83" s="146"/>
    </row>
    <row r="84" spans="1:7" ht="24" customHeight="1" x14ac:dyDescent="0.15">
      <c r="A84" s="149"/>
      <c r="B84" s="149"/>
      <c r="C84" s="149"/>
      <c r="D84" s="149"/>
      <c r="E84" s="149"/>
      <c r="F84" s="149"/>
      <c r="G84" s="147"/>
    </row>
    <row r="85" spans="1:7" ht="27" customHeight="1" x14ac:dyDescent="0.15">
      <c r="A85" s="143"/>
      <c r="B85" s="143"/>
      <c r="C85" s="143"/>
      <c r="D85" s="143"/>
      <c r="E85" s="143"/>
      <c r="F85" s="143"/>
      <c r="G85" s="147"/>
    </row>
    <row r="86" spans="1:7" ht="27" customHeight="1" x14ac:dyDescent="0.15">
      <c r="A86" s="143"/>
      <c r="B86" s="143"/>
      <c r="C86" s="143"/>
      <c r="D86" s="143"/>
      <c r="E86" s="143"/>
      <c r="F86" s="143"/>
      <c r="G86" s="147"/>
    </row>
    <row r="87" spans="1:7" ht="27" customHeight="1" x14ac:dyDescent="0.15">
      <c r="A87" s="143"/>
      <c r="B87" s="143"/>
      <c r="C87" s="143"/>
      <c r="D87" s="143"/>
      <c r="E87" s="143"/>
      <c r="F87" s="143"/>
      <c r="G87" s="147"/>
    </row>
    <row r="88" spans="1:7" ht="27" customHeight="1" x14ac:dyDescent="0.15">
      <c r="A88" s="143"/>
      <c r="B88" s="143"/>
      <c r="C88" s="143"/>
      <c r="D88" s="143"/>
      <c r="E88" s="143"/>
      <c r="F88" s="143"/>
      <c r="G88" s="147"/>
    </row>
    <row r="89" spans="1:7" ht="27" customHeight="1" x14ac:dyDescent="0.15">
      <c r="A89" s="143"/>
      <c r="B89" s="143"/>
      <c r="C89" s="143"/>
      <c r="D89" s="143"/>
      <c r="E89" s="143"/>
      <c r="F89" s="143"/>
      <c r="G89" s="147"/>
    </row>
    <row r="90" spans="1:7" ht="27" customHeight="1" x14ac:dyDescent="0.15">
      <c r="A90" s="143"/>
      <c r="B90" s="143"/>
      <c r="C90" s="143"/>
      <c r="D90" s="143"/>
      <c r="E90" s="143"/>
      <c r="F90" s="143"/>
      <c r="G90" s="147"/>
    </row>
    <row r="91" spans="1:7" ht="27" customHeight="1" x14ac:dyDescent="0.15">
      <c r="A91" s="143"/>
      <c r="B91" s="143"/>
      <c r="C91" s="143"/>
      <c r="D91" s="143"/>
      <c r="E91" s="143"/>
      <c r="F91" s="143"/>
      <c r="G91" s="147"/>
    </row>
  </sheetData>
  <sheetProtection algorithmName="SHA-512" hashValue="iECmDI7y3PwdpOp+XQRYY89lLXuorLgnkrYK22x9VO511MbPcn0qtxrH7Gj19z4M/MN4MrJ1ZgwVfRtkdIURag==" saltValue="jkKppIB3sXG31Srid7uRfg==" spinCount="100000" sheet="1" selectLockedCells="1"/>
  <mergeCells count="52">
    <mergeCell ref="K31:L31"/>
    <mergeCell ref="A46:A47"/>
    <mergeCell ref="G46:G47"/>
    <mergeCell ref="A23:G23"/>
    <mergeCell ref="D35:E35"/>
    <mergeCell ref="D37:E37"/>
    <mergeCell ref="C39:D39"/>
    <mergeCell ref="E39:F39"/>
    <mergeCell ref="C31:I31"/>
    <mergeCell ref="C33:I33"/>
    <mergeCell ref="K32:L32"/>
    <mergeCell ref="K33:L33"/>
    <mergeCell ref="K35:N35"/>
    <mergeCell ref="K36:L36"/>
    <mergeCell ref="K37:L37"/>
    <mergeCell ref="K38:L38"/>
    <mergeCell ref="K39:L39"/>
    <mergeCell ref="K40:L40"/>
    <mergeCell ref="K41:L41"/>
    <mergeCell ref="K42:L42"/>
    <mergeCell ref="K44:N44"/>
    <mergeCell ref="K45:L45"/>
    <mergeCell ref="K46:L46"/>
    <mergeCell ref="K47:L47"/>
    <mergeCell ref="K48:L48"/>
    <mergeCell ref="K49:L49"/>
    <mergeCell ref="K50:L50"/>
    <mergeCell ref="K51:L51"/>
    <mergeCell ref="K52:L52"/>
    <mergeCell ref="K53:L53"/>
    <mergeCell ref="K55:N55"/>
    <mergeCell ref="K56:L56"/>
    <mergeCell ref="K57:L57"/>
    <mergeCell ref="K58:L58"/>
    <mergeCell ref="K59:L59"/>
    <mergeCell ref="K60:L60"/>
    <mergeCell ref="K61:L61"/>
    <mergeCell ref="K62:L62"/>
    <mergeCell ref="K63:L63"/>
    <mergeCell ref="K64:L64"/>
    <mergeCell ref="K66:N66"/>
    <mergeCell ref="K67:L67"/>
    <mergeCell ref="K68:L68"/>
    <mergeCell ref="K69:L69"/>
    <mergeCell ref="K70:L70"/>
    <mergeCell ref="B77:H77"/>
    <mergeCell ref="B78:N78"/>
    <mergeCell ref="K71:L71"/>
    <mergeCell ref="K72:L72"/>
    <mergeCell ref="K73:L73"/>
    <mergeCell ref="K74:L74"/>
    <mergeCell ref="K75:L75"/>
  </mergeCells>
  <phoneticPr fontId="16" type="noConversion"/>
  <conditionalFormatting sqref="F35">
    <cfRule type="cellIs" dxfId="27" priority="3" stopIfTrue="1" operator="greaterThan">
      <formula>2</formula>
    </cfRule>
    <cfRule type="cellIs" dxfId="26" priority="4" stopIfTrue="1" operator="lessThan">
      <formula>1</formula>
    </cfRule>
  </conditionalFormatting>
  <conditionalFormatting sqref="I37 I35">
    <cfRule type="cellIs" dxfId="25" priority="1" stopIfTrue="1" operator="greaterThan">
      <formula>73</formula>
    </cfRule>
    <cfRule type="cellIs" dxfId="2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fitToHeight="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A1:R93"/>
  <sheetViews>
    <sheetView showGridLines="0" showRowColHeaders="0" view="pageBreakPreview" topLeftCell="A32" zoomScale="71" zoomScaleNormal="66" zoomScaleSheetLayoutView="71" zoomScalePageLayoutView="40" workbookViewId="0">
      <selection activeCell="A2" sqref="A2"/>
    </sheetView>
  </sheetViews>
  <sheetFormatPr baseColWidth="10" defaultColWidth="9.1640625" defaultRowHeight="13" x14ac:dyDescent="0.15"/>
  <cols>
    <col min="1" max="1" width="15.6640625" style="70" customWidth="1"/>
    <col min="2" max="2" width="35" style="70" customWidth="1"/>
    <col min="3" max="3" width="14" style="6" customWidth="1"/>
    <col min="4" max="7" width="14" style="70" customWidth="1"/>
    <col min="8" max="9" width="17.33203125" style="70" customWidth="1"/>
    <col min="10" max="10" width="8.83203125" style="70" customWidth="1"/>
    <col min="11" max="12" width="24.83203125" style="70" customWidth="1"/>
    <col min="13" max="15" width="26.6640625" style="70" customWidth="1"/>
    <col min="16" max="16" width="6.33203125" style="70" customWidth="1"/>
    <col min="17" max="16384" width="9.1640625" style="70"/>
  </cols>
  <sheetData>
    <row r="1" spans="1:15" ht="39" customHeight="1" x14ac:dyDescent="0.15"/>
    <row r="2" spans="1:15" ht="199" customHeight="1" x14ac:dyDescent="0.15">
      <c r="A2" s="26"/>
      <c r="B2" s="11"/>
      <c r="C2" s="12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x14ac:dyDescent="0.15">
      <c r="A3" s="11"/>
      <c r="B3" s="11"/>
      <c r="C3" s="12"/>
      <c r="D3" s="11"/>
      <c r="E3" s="11"/>
      <c r="F3" s="11"/>
      <c r="G3" s="11"/>
      <c r="H3" s="11"/>
      <c r="I3" s="11"/>
      <c r="J3" s="11"/>
      <c r="K3" s="11"/>
      <c r="L3" s="11"/>
      <c r="M3" s="11" t="s">
        <v>0</v>
      </c>
      <c r="N3" s="11" t="s">
        <v>0</v>
      </c>
      <c r="O3" s="11" t="s">
        <v>0</v>
      </c>
    </row>
    <row r="4" spans="1:15" x14ac:dyDescent="0.15">
      <c r="A4" s="11"/>
      <c r="B4" s="11"/>
      <c r="C4" s="1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x14ac:dyDescent="0.15">
      <c r="A5" s="11"/>
      <c r="B5" s="11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 x14ac:dyDescent="0.15">
      <c r="A6" s="11"/>
      <c r="B6" s="11"/>
      <c r="C6" s="12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 ht="16" x14ac:dyDescent="0.2">
      <c r="A7" s="11"/>
      <c r="B7" s="11"/>
      <c r="C7" s="12"/>
      <c r="D7" s="11"/>
      <c r="E7" s="11"/>
      <c r="F7" s="11"/>
      <c r="G7" s="11"/>
      <c r="H7" s="11"/>
      <c r="I7" s="11"/>
      <c r="J7" s="11"/>
      <c r="K7" s="11"/>
      <c r="L7" s="11"/>
      <c r="M7" s="13" t="s">
        <v>0</v>
      </c>
      <c r="N7" s="13" t="s">
        <v>0</v>
      </c>
      <c r="O7" s="13" t="s">
        <v>0</v>
      </c>
    </row>
    <row r="8" spans="1:15" x14ac:dyDescent="0.15">
      <c r="A8" s="11"/>
      <c r="B8" s="11"/>
      <c r="C8" s="12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15">
      <c r="A9" s="11"/>
      <c r="B9" s="11"/>
      <c r="C9" s="12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15">
      <c r="A10" s="11"/>
      <c r="B10" s="11"/>
      <c r="C10" s="12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15">
      <c r="A11" s="11"/>
      <c r="B11" s="11"/>
      <c r="C11" s="1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15">
      <c r="A12" s="11"/>
      <c r="B12" s="11"/>
      <c r="C12" s="1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15">
      <c r="A13" s="11"/>
      <c r="B13" s="11"/>
      <c r="C13" s="12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 x14ac:dyDescent="0.15">
      <c r="A14" s="11"/>
      <c r="B14" s="11"/>
      <c r="C14" s="12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 x14ac:dyDescent="0.15">
      <c r="A15" s="11"/>
      <c r="B15" s="11"/>
      <c r="C15" s="12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x14ac:dyDescent="0.15">
      <c r="A16" s="11"/>
      <c r="B16" s="11"/>
      <c r="C16" s="12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8" x14ac:dyDescent="0.15">
      <c r="A17" s="11"/>
      <c r="B17" s="11"/>
      <c r="C17" s="12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8" x14ac:dyDescent="0.15">
      <c r="A18" s="11"/>
      <c r="B18" s="11"/>
      <c r="C18" s="12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8" x14ac:dyDescent="0.15">
      <c r="A19" s="11"/>
      <c r="B19" s="11"/>
      <c r="C19" s="12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8" x14ac:dyDescent="0.15">
      <c r="A20" s="11"/>
      <c r="B20" s="11"/>
      <c r="C20" s="12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8" ht="29.25" customHeight="1" x14ac:dyDescent="0.25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</row>
    <row r="22" spans="1:18" ht="15" customHeight="1" x14ac:dyDescent="0.25">
      <c r="A22" s="154"/>
      <c r="B22" s="154"/>
      <c r="C22" s="15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</row>
    <row r="23" spans="1:18" ht="23" x14ac:dyDescent="0.25">
      <c r="A23" s="312"/>
      <c r="B23" s="312"/>
      <c r="C23" s="16"/>
      <c r="E23" s="84"/>
      <c r="F23" s="84"/>
      <c r="G23" s="84"/>
      <c r="H23" s="84"/>
      <c r="I23" s="84"/>
    </row>
    <row r="24" spans="1:18" ht="24" customHeight="1" x14ac:dyDescent="0.15">
      <c r="A24" s="128"/>
      <c r="B24" s="129"/>
      <c r="C24" s="17"/>
      <c r="E24" s="11"/>
      <c r="F24" s="11"/>
      <c r="G24" s="11"/>
      <c r="H24" s="11"/>
      <c r="I24" s="11"/>
    </row>
    <row r="25" spans="1:18" ht="24" customHeight="1" x14ac:dyDescent="0.2">
      <c r="A25" s="128"/>
      <c r="B25" s="129"/>
      <c r="C25" s="17"/>
      <c r="E25" s="84"/>
      <c r="F25" s="84"/>
      <c r="G25" s="84"/>
      <c r="H25" s="84"/>
      <c r="I25" s="84"/>
    </row>
    <row r="26" spans="1:18" ht="24" customHeight="1" x14ac:dyDescent="0.25">
      <c r="A26" s="128"/>
      <c r="B26" s="130"/>
      <c r="C26" s="17"/>
      <c r="E26" s="154"/>
      <c r="F26" s="154"/>
      <c r="G26" s="154"/>
      <c r="H26" s="154"/>
      <c r="I26" s="154"/>
    </row>
    <row r="27" spans="1:18" ht="24" customHeight="1" x14ac:dyDescent="0.2">
      <c r="A27" s="128"/>
      <c r="B27" s="129"/>
      <c r="C27" s="17"/>
      <c r="E27" s="84"/>
      <c r="F27" s="84"/>
      <c r="G27" s="84"/>
      <c r="H27" s="84"/>
      <c r="I27" s="84"/>
    </row>
    <row r="28" spans="1:18" s="7" customFormat="1" ht="24" customHeight="1" x14ac:dyDescent="0.15">
      <c r="A28" s="131"/>
      <c r="B28" s="250"/>
      <c r="C28" s="17"/>
    </row>
    <row r="29" spans="1:18" s="7" customFormat="1" ht="24" customHeight="1" x14ac:dyDescent="0.2">
      <c r="A29" s="317"/>
      <c r="B29" s="317"/>
      <c r="C29" s="18"/>
      <c r="E29" s="84"/>
      <c r="F29" s="84"/>
      <c r="G29" s="84"/>
      <c r="H29" s="84"/>
      <c r="I29" s="84"/>
    </row>
    <row r="30" spans="1:18" s="64" customFormat="1" ht="24" customHeight="1" x14ac:dyDescent="0.15">
      <c r="A30" s="132"/>
      <c r="B30" s="133"/>
      <c r="C30" s="18"/>
      <c r="D30" s="65"/>
      <c r="E30" s="65"/>
      <c r="F30" s="65"/>
      <c r="G30" s="65"/>
      <c r="H30" s="65"/>
      <c r="I30" s="65"/>
    </row>
    <row r="31" spans="1:18" s="64" customFormat="1" ht="24" customHeight="1" x14ac:dyDescent="0.15">
      <c r="A31" s="131"/>
      <c r="B31" s="134"/>
      <c r="C31" s="17"/>
      <c r="D31" s="11"/>
      <c r="E31" s="11"/>
      <c r="F31" s="11"/>
      <c r="G31" s="11"/>
      <c r="H31" s="11"/>
      <c r="I31" s="11"/>
      <c r="J31" s="11"/>
      <c r="L31" s="67"/>
      <c r="O31" s="11"/>
      <c r="P31" s="4"/>
    </row>
    <row r="32" spans="1:18" s="64" customFormat="1" ht="90" customHeight="1" x14ac:dyDescent="0.15">
      <c r="G32" s="17"/>
      <c r="H32" s="17"/>
      <c r="I32" s="17"/>
      <c r="J32" s="17"/>
      <c r="K32" s="11"/>
      <c r="L32" s="11" t="s">
        <v>0</v>
      </c>
      <c r="M32" s="19" t="b">
        <v>0</v>
      </c>
      <c r="N32" s="20"/>
      <c r="O32" s="36"/>
      <c r="P32" s="36"/>
      <c r="Q32" s="36"/>
      <c r="R32" s="4"/>
    </row>
    <row r="33" spans="1:18" s="4" customFormat="1" ht="42" customHeight="1" x14ac:dyDescent="0.15">
      <c r="B33" s="179" t="s">
        <v>3</v>
      </c>
      <c r="C33" s="301" t="str">
        <f>+'INGRESO DE DATOS'!$D$15</f>
        <v>Nombre del Cliente</v>
      </c>
      <c r="D33" s="301"/>
      <c r="E33" s="301"/>
      <c r="F33" s="301"/>
      <c r="G33" s="301"/>
      <c r="H33" s="301"/>
      <c r="I33" s="301"/>
      <c r="K33" s="293" t="s">
        <v>58</v>
      </c>
      <c r="L33" s="294"/>
      <c r="M33" s="158" t="s">
        <v>79</v>
      </c>
      <c r="N33" s="158" t="s">
        <v>59</v>
      </c>
      <c r="O33" s="158" t="s">
        <v>60</v>
      </c>
      <c r="P33" s="37"/>
      <c r="Q33" s="37"/>
    </row>
    <row r="34" spans="1:18" s="4" customFormat="1" ht="42" customHeight="1" x14ac:dyDescent="0.2">
      <c r="B34" s="180"/>
      <c r="C34" s="160"/>
      <c r="D34" s="160"/>
      <c r="E34" s="160"/>
      <c r="F34" s="173"/>
      <c r="G34" s="161"/>
      <c r="H34" s="161"/>
      <c r="I34" s="161"/>
      <c r="K34" s="302" t="s">
        <v>61</v>
      </c>
      <c r="L34" s="303"/>
      <c r="M34" s="159">
        <v>2000</v>
      </c>
      <c r="N34" s="159">
        <v>3500</v>
      </c>
      <c r="O34" s="159">
        <v>5000</v>
      </c>
      <c r="P34" s="37"/>
      <c r="Q34" s="37"/>
      <c r="R34" s="8"/>
    </row>
    <row r="35" spans="1:18" s="4" customFormat="1" ht="42" customHeight="1" x14ac:dyDescent="0.15">
      <c r="B35" s="179" t="s">
        <v>10</v>
      </c>
      <c r="C35" s="301" t="str">
        <f>+'INGRESO DE DATOS'!$D$23</f>
        <v>Nombre del Agente</v>
      </c>
      <c r="D35" s="301"/>
      <c r="E35" s="301"/>
      <c r="F35" s="301"/>
      <c r="G35" s="301"/>
      <c r="H35" s="301"/>
      <c r="I35" s="301"/>
      <c r="J35" s="17"/>
      <c r="K35" s="304" t="s">
        <v>62</v>
      </c>
      <c r="L35" s="305"/>
      <c r="M35" s="159">
        <v>2000</v>
      </c>
      <c r="N35" s="159">
        <v>3500</v>
      </c>
      <c r="O35" s="159">
        <v>5000</v>
      </c>
      <c r="P35" s="38"/>
      <c r="Q35" s="38"/>
      <c r="R35" s="71"/>
    </row>
    <row r="36" spans="1:18" s="8" customFormat="1" ht="24" customHeight="1" x14ac:dyDescent="0.2">
      <c r="B36" s="181"/>
      <c r="C36" s="181"/>
      <c r="D36" s="181"/>
      <c r="E36" s="181"/>
      <c r="F36" s="181"/>
      <c r="G36" s="161"/>
      <c r="H36" s="161"/>
      <c r="I36" s="161"/>
      <c r="J36" s="17"/>
      <c r="K36" s="11"/>
      <c r="L36" s="21"/>
      <c r="M36" s="11"/>
      <c r="N36" s="11"/>
      <c r="O36" s="39"/>
      <c r="P36" s="39"/>
      <c r="Q36" s="39"/>
      <c r="R36" s="71"/>
    </row>
    <row r="37" spans="1:18" s="71" customFormat="1" ht="30" customHeight="1" x14ac:dyDescent="0.15">
      <c r="B37" s="176"/>
      <c r="C37" s="176"/>
      <c r="D37" s="176"/>
      <c r="E37" s="176"/>
      <c r="F37" s="176"/>
      <c r="G37" s="176"/>
      <c r="H37" s="176"/>
      <c r="I37" s="176"/>
      <c r="J37" s="17"/>
      <c r="K37" s="313" t="s">
        <v>63</v>
      </c>
      <c r="L37" s="314"/>
      <c r="M37" s="314"/>
      <c r="N37" s="314"/>
      <c r="O37" s="314"/>
      <c r="P37" s="72"/>
      <c r="Q37" s="72"/>
    </row>
    <row r="38" spans="1:18" s="71" customFormat="1" ht="30" customHeight="1" x14ac:dyDescent="0.2">
      <c r="A38" s="11"/>
      <c r="B38" s="179" t="s">
        <v>5</v>
      </c>
      <c r="C38" s="249">
        <f>+'INGRESO DE DATOS'!$D$17</f>
        <v>2</v>
      </c>
      <c r="D38" s="176"/>
      <c r="E38" s="160"/>
      <c r="F38" s="182" t="s">
        <v>7</v>
      </c>
      <c r="G38" s="249">
        <f>+'INGRESO DE DATOS'!$D$19</f>
        <v>34</v>
      </c>
      <c r="H38" s="191">
        <f>VLOOKUP($C$38,Tablas!A1503:B1504,2,0)</f>
        <v>625</v>
      </c>
      <c r="I38" s="176"/>
      <c r="J38" s="17"/>
      <c r="K38" s="284" t="s">
        <v>64</v>
      </c>
      <c r="L38" s="284"/>
      <c r="M38" s="159">
        <f>VLOOKUP($G$38,Tablas!$A$305:$G$371,3,TRUE)+(625)</f>
        <v>62937.5</v>
      </c>
      <c r="N38" s="159">
        <f>VLOOKUP($G$38,Tablas!$A$305:$G$371,4,TRUE)+(625)</f>
        <v>52687.5</v>
      </c>
      <c r="O38" s="159">
        <f>VLOOKUP($G$38,Tablas!$A$305:$G$371,5,TRUE)+(625)</f>
        <v>46537.5</v>
      </c>
      <c r="P38" s="72"/>
      <c r="Q38" s="72"/>
    </row>
    <row r="39" spans="1:18" s="71" customFormat="1" ht="30" customHeight="1" x14ac:dyDescent="0.2">
      <c r="B39" s="179"/>
      <c r="C39" s="166"/>
      <c r="D39" s="176"/>
      <c r="E39" s="166"/>
      <c r="F39" s="183"/>
      <c r="G39" s="166"/>
      <c r="H39" s="176"/>
      <c r="I39" s="176"/>
      <c r="J39" s="17"/>
      <c r="K39" s="285" t="s">
        <v>65</v>
      </c>
      <c r="L39" s="285"/>
      <c r="M39" s="159">
        <f>IF($C$38=1,0,(VLOOKUP($G$40,Tablas!$A$305:$G$371,3,TRUE)))+($H$38)</f>
        <v>64512.5</v>
      </c>
      <c r="N39" s="159">
        <f>IF($C$38=1,0,(VLOOKUP($G$40,Tablas!$A$305:$G$371,4,TRUE)))+($H$38)</f>
        <v>53987.5</v>
      </c>
      <c r="O39" s="159">
        <f>IF($C$38=1,0,(VLOOKUP($G$40,Tablas!$A$305:$G$371,5,TRUE)))+($H$38)</f>
        <v>47762.5</v>
      </c>
      <c r="P39" s="72"/>
      <c r="Q39" s="72"/>
      <c r="R39" s="10"/>
    </row>
    <row r="40" spans="1:18" s="71" customFormat="1" ht="30" customHeight="1" x14ac:dyDescent="0.25">
      <c r="A40" s="154"/>
      <c r="B40" s="179" t="s">
        <v>6</v>
      </c>
      <c r="C40" s="249">
        <f>+'INGRESO DE DATOS'!$H$17</f>
        <v>0</v>
      </c>
      <c r="D40" s="176"/>
      <c r="E40" s="166"/>
      <c r="F40" s="182" t="s">
        <v>8</v>
      </c>
      <c r="G40" s="249">
        <f>+'INGRESO DE DATOS'!$H$19</f>
        <v>35</v>
      </c>
      <c r="H40" s="176"/>
      <c r="I40" s="177"/>
      <c r="J40" s="17"/>
      <c r="K40" s="284" t="s">
        <v>66</v>
      </c>
      <c r="L40" s="284"/>
      <c r="M40" s="159">
        <f>IF($C$40=0,0,(VLOOKUP($C$40,Tablas!$A$372:$G$374,3,TRUE)))</f>
        <v>0</v>
      </c>
      <c r="N40" s="159">
        <f>IF($C$40=0,0,(VLOOKUP($C$40,Tablas!$A$372:$G$374,4,TRUE)))</f>
        <v>0</v>
      </c>
      <c r="O40" s="159">
        <f>IF($C$40=0,0,(VLOOKUP($C$40,Tablas!$A$372:$G$374,5,TRUE)))</f>
        <v>0</v>
      </c>
      <c r="P40" s="40"/>
      <c r="Q40" s="40"/>
    </row>
    <row r="41" spans="1:18" s="10" customFormat="1" ht="30" customHeight="1" x14ac:dyDescent="0.15">
      <c r="G41" s="17"/>
      <c r="H41" s="71"/>
      <c r="I41" s="17"/>
      <c r="J41" s="17"/>
      <c r="K41" s="286" t="s">
        <v>40</v>
      </c>
      <c r="L41" s="287"/>
      <c r="M41" s="170">
        <f>SUM(M38:M40)</f>
        <v>127450</v>
      </c>
      <c r="N41" s="170">
        <f t="shared" ref="N41:O41" si="0">SUM(N38:N40)</f>
        <v>106675</v>
      </c>
      <c r="O41" s="170">
        <f t="shared" si="0"/>
        <v>94300</v>
      </c>
      <c r="P41" s="72"/>
      <c r="Q41" s="72"/>
      <c r="R41" s="71"/>
    </row>
    <row r="42" spans="1:18" s="71" customFormat="1" ht="30" customHeight="1" x14ac:dyDescent="0.15">
      <c r="B42" s="247" t="s">
        <v>67</v>
      </c>
      <c r="C42" s="299">
        <f ca="1">NOW()</f>
        <v>44209.568305208333</v>
      </c>
      <c r="D42" s="300"/>
      <c r="G42" s="22"/>
      <c r="I42" s="22"/>
      <c r="J42" s="17"/>
      <c r="K42" s="274" t="s">
        <v>41</v>
      </c>
      <c r="L42" s="275"/>
      <c r="M42" s="159">
        <v>937.5</v>
      </c>
      <c r="N42" s="159">
        <v>937.5</v>
      </c>
      <c r="O42" s="159">
        <v>937.5</v>
      </c>
      <c r="P42" s="72"/>
      <c r="Q42" s="72"/>
    </row>
    <row r="43" spans="1:18" s="71" customFormat="1" ht="30" customHeight="1" x14ac:dyDescent="0.15">
      <c r="G43" s="24"/>
      <c r="H43" s="24"/>
      <c r="I43" s="24"/>
      <c r="J43" s="17"/>
      <c r="K43" s="276" t="s">
        <v>42</v>
      </c>
      <c r="L43" s="277"/>
      <c r="M43" s="159">
        <f>SUM(M41:M42)*16%</f>
        <v>20542</v>
      </c>
      <c r="N43" s="159">
        <f t="shared" ref="N43:O43" si="1">SUM(N41:N42)*16%</f>
        <v>17218</v>
      </c>
      <c r="O43" s="159">
        <f t="shared" si="1"/>
        <v>15238</v>
      </c>
      <c r="P43" s="40"/>
      <c r="Q43" s="40"/>
    </row>
    <row r="44" spans="1:18" s="71" customFormat="1" ht="30" customHeight="1" x14ac:dyDescent="0.15">
      <c r="A44" s="66"/>
      <c r="B44" s="67"/>
      <c r="C44" s="65"/>
      <c r="D44" s="65" t="s">
        <v>0</v>
      </c>
      <c r="E44" s="65" t="s">
        <v>0</v>
      </c>
      <c r="F44" s="65" t="s">
        <v>0</v>
      </c>
      <c r="G44" s="24"/>
      <c r="H44" s="24"/>
      <c r="I44" s="24"/>
      <c r="J44" s="17"/>
      <c r="K44" s="282" t="s">
        <v>68</v>
      </c>
      <c r="L44" s="283"/>
      <c r="M44" s="235">
        <f>SUM(M41:M43)</f>
        <v>148929.5</v>
      </c>
      <c r="N44" s="235">
        <f t="shared" ref="N44:O44" si="2">SUM(N41:N43)</f>
        <v>124830.5</v>
      </c>
      <c r="O44" s="235">
        <f t="shared" si="2"/>
        <v>110475.5</v>
      </c>
      <c r="P44" s="40"/>
      <c r="Q44" s="40"/>
      <c r="R44" s="10"/>
    </row>
    <row r="45" spans="1:18" s="71" customFormat="1" ht="30" customHeight="1" x14ac:dyDescent="0.15">
      <c r="A45" s="131"/>
      <c r="B45" s="135"/>
      <c r="C45" s="24"/>
      <c r="D45" s="24"/>
      <c r="E45" s="24"/>
      <c r="F45" s="24"/>
      <c r="G45" s="24"/>
      <c r="H45" s="24"/>
      <c r="I45" s="24"/>
      <c r="J45" s="17"/>
      <c r="M45" s="73"/>
      <c r="N45" s="73"/>
      <c r="O45" s="73"/>
      <c r="P45" s="73"/>
      <c r="Q45" s="73"/>
    </row>
    <row r="46" spans="1:18" s="10" customFormat="1" ht="33" customHeight="1" x14ac:dyDescent="0.15">
      <c r="A46" s="131"/>
      <c r="B46" s="135"/>
      <c r="C46" s="24"/>
      <c r="D46" s="24"/>
      <c r="E46" s="24"/>
      <c r="F46" s="24"/>
      <c r="G46" s="24"/>
      <c r="H46" s="24"/>
      <c r="I46" s="24"/>
      <c r="J46" s="17"/>
      <c r="K46" s="315" t="s">
        <v>33</v>
      </c>
      <c r="L46" s="316"/>
      <c r="M46" s="316"/>
      <c r="N46" s="316"/>
      <c r="O46" s="316"/>
      <c r="P46" s="39"/>
      <c r="Q46" s="39"/>
      <c r="R46" s="71"/>
    </row>
    <row r="47" spans="1:18" s="71" customFormat="1" ht="33" customHeight="1" x14ac:dyDescent="0.15">
      <c r="A47" s="136"/>
      <c r="B47" s="133"/>
      <c r="C47" s="18"/>
      <c r="D47" s="18"/>
      <c r="E47" s="18"/>
      <c r="F47" s="18"/>
      <c r="G47" s="18"/>
      <c r="H47" s="18"/>
      <c r="I47" s="18"/>
      <c r="J47" s="17"/>
      <c r="K47" s="284" t="s">
        <v>64</v>
      </c>
      <c r="L47" s="284"/>
      <c r="M47" s="159">
        <f>VLOOKUP($G$38,Tablas!$A$605:$G$671,3,TRUE)</f>
        <v>32884.84375</v>
      </c>
      <c r="N47" s="159">
        <f>VLOOKUP($G$38,Tablas!$A$605:$G$671,4,TRUE)</f>
        <v>27529.21875</v>
      </c>
      <c r="O47" s="159">
        <f>VLOOKUP($G$38,Tablas!$A$605:$G$671,5,TRUE)</f>
        <v>24315.84375</v>
      </c>
      <c r="P47" s="72"/>
      <c r="Q47" s="72"/>
    </row>
    <row r="48" spans="1:18" s="71" customFormat="1" ht="33" customHeight="1" x14ac:dyDescent="0.15">
      <c r="A48" s="310"/>
      <c r="B48" s="311"/>
      <c r="C48" s="18"/>
      <c r="D48" s="18"/>
      <c r="E48" s="18"/>
      <c r="F48" s="18"/>
      <c r="G48" s="18"/>
      <c r="H48" s="18"/>
      <c r="I48" s="18"/>
      <c r="J48" s="23"/>
      <c r="K48" s="285" t="s">
        <v>65</v>
      </c>
      <c r="L48" s="285"/>
      <c r="M48" s="159">
        <f>IF($C$38=1,0,(VLOOKUP($G$40,Tablas!$A$605:$G$671,3,TRUE)))</f>
        <v>33707.78125</v>
      </c>
      <c r="N48" s="159">
        <f>IF($C$38=1,0,(VLOOKUP($G$40,Tablas!$A$605:$G$671,4,TRUE)))</f>
        <v>28208.46875</v>
      </c>
      <c r="O48" s="159">
        <f>IF($C$38=1,0,(VLOOKUP($G$40,Tablas!$A$605:$G$671,5,TRUE)))</f>
        <v>24955.90625</v>
      </c>
      <c r="P48" s="72"/>
      <c r="Q48" s="72"/>
    </row>
    <row r="49" spans="1:18" s="71" customFormat="1" ht="33" customHeight="1" x14ac:dyDescent="0.15">
      <c r="A49" s="310"/>
      <c r="B49" s="311"/>
      <c r="C49" s="17"/>
      <c r="D49" s="17"/>
      <c r="E49" s="17"/>
      <c r="F49" s="17"/>
      <c r="G49" s="17"/>
      <c r="H49" s="17"/>
      <c r="I49" s="17"/>
      <c r="J49" s="23"/>
      <c r="K49" s="284" t="s">
        <v>66</v>
      </c>
      <c r="L49" s="284"/>
      <c r="M49" s="159">
        <f>IF($C$40=0,0,(VLOOKUP($C$40,Tablas!$A$672:$G$674,3,TRUE)))</f>
        <v>0</v>
      </c>
      <c r="N49" s="159">
        <f>IF($C$40=0,0,(VLOOKUP($C$40,Tablas!$A$672:$G$674,4,TRUE)))</f>
        <v>0</v>
      </c>
      <c r="O49" s="159">
        <f>IF($C$40=0,0,(VLOOKUP($C$40,Tablas!$A$672:$G$674,5,TRUE)))</f>
        <v>0</v>
      </c>
      <c r="P49" s="72"/>
      <c r="Q49" s="72"/>
      <c r="R49" s="10"/>
    </row>
    <row r="50" spans="1:18" s="71" customFormat="1" ht="33" customHeight="1" x14ac:dyDescent="0.15">
      <c r="A50" s="131"/>
      <c r="B50" s="134"/>
      <c r="C50" s="17"/>
      <c r="D50" s="17"/>
      <c r="E50" s="17"/>
      <c r="F50" s="17"/>
      <c r="G50" s="17"/>
      <c r="H50" s="17"/>
      <c r="I50" s="17"/>
      <c r="J50" s="24"/>
      <c r="K50" s="286" t="s">
        <v>40</v>
      </c>
      <c r="L50" s="287"/>
      <c r="M50" s="170">
        <f>SUM(M47:M49)</f>
        <v>66592.625</v>
      </c>
      <c r="N50" s="170">
        <f t="shared" ref="N50:O50" si="3">SUM(N47:N49)</f>
        <v>55737.6875</v>
      </c>
      <c r="O50" s="170">
        <f t="shared" si="3"/>
        <v>49271.75</v>
      </c>
      <c r="P50" s="40"/>
      <c r="Q50" s="40"/>
    </row>
    <row r="51" spans="1:18" s="10" customFormat="1" ht="33" customHeight="1" x14ac:dyDescent="0.15">
      <c r="A51" s="131"/>
      <c r="B51" s="134"/>
      <c r="C51" s="17"/>
      <c r="D51" s="17"/>
      <c r="E51" s="17"/>
      <c r="F51" s="17"/>
      <c r="G51" s="17"/>
      <c r="H51" s="17"/>
      <c r="I51" s="17"/>
      <c r="J51" s="24"/>
      <c r="K51" s="274" t="s">
        <v>41</v>
      </c>
      <c r="L51" s="275"/>
      <c r="M51" s="159">
        <v>937.5</v>
      </c>
      <c r="N51" s="159">
        <v>937.5</v>
      </c>
      <c r="O51" s="159">
        <v>937.5</v>
      </c>
      <c r="P51" s="72"/>
      <c r="Q51" s="72"/>
    </row>
    <row r="52" spans="1:18" s="71" customFormat="1" ht="33" customHeight="1" x14ac:dyDescent="0.15">
      <c r="A52" s="131"/>
      <c r="B52" s="134"/>
      <c r="C52" s="17"/>
      <c r="D52" s="17"/>
      <c r="E52" s="17"/>
      <c r="F52" s="17"/>
      <c r="G52" s="17"/>
      <c r="H52" s="17"/>
      <c r="I52" s="17"/>
      <c r="J52" s="24"/>
      <c r="K52" s="276" t="s">
        <v>42</v>
      </c>
      <c r="L52" s="277"/>
      <c r="M52" s="159">
        <f>SUM(M50:M51)*16%</f>
        <v>10804.82</v>
      </c>
      <c r="N52" s="159">
        <f t="shared" ref="N52:O52" si="4">SUM(N50:N51)*16%</f>
        <v>9068.0300000000007</v>
      </c>
      <c r="O52" s="159">
        <f t="shared" si="4"/>
        <v>8033.4800000000005</v>
      </c>
      <c r="P52" s="72"/>
      <c r="Q52" s="72"/>
    </row>
    <row r="53" spans="1:18" s="71" customFormat="1" ht="33" customHeight="1" x14ac:dyDescent="0.15">
      <c r="A53" s="131"/>
      <c r="B53" s="134"/>
      <c r="C53" s="18"/>
      <c r="D53" s="18"/>
      <c r="E53" s="18"/>
      <c r="F53" s="18"/>
      <c r="G53" s="18"/>
      <c r="H53" s="18"/>
      <c r="I53" s="18"/>
      <c r="J53" s="17"/>
      <c r="K53" s="278" t="s">
        <v>70</v>
      </c>
      <c r="L53" s="279"/>
      <c r="M53" s="237">
        <f>SUM(M50:M52)</f>
        <v>78334.945000000007</v>
      </c>
      <c r="N53" s="237">
        <f>SUM(N50:N52)</f>
        <v>65743.217499999999</v>
      </c>
      <c r="O53" s="237">
        <f t="shared" ref="O53" si="5">SUM(O50:O52)</f>
        <v>58242.73</v>
      </c>
      <c r="P53" s="40"/>
      <c r="Q53" s="40"/>
    </row>
    <row r="54" spans="1:18" s="71" customFormat="1" ht="33" customHeight="1" x14ac:dyDescent="0.2">
      <c r="A54" s="131"/>
      <c r="B54" s="134"/>
      <c r="C54" s="18"/>
      <c r="D54" s="18"/>
      <c r="E54" s="18"/>
      <c r="F54" s="18"/>
      <c r="G54" s="18"/>
      <c r="H54" s="18"/>
      <c r="I54" s="190"/>
      <c r="J54" s="17"/>
      <c r="K54" s="280" t="s">
        <v>71</v>
      </c>
      <c r="L54" s="281"/>
      <c r="M54" s="237">
        <f>(M50*16%)+M50</f>
        <v>77247.445000000007</v>
      </c>
      <c r="N54" s="237">
        <f t="shared" ref="N54:O54" si="6">(N50*16%)+N50</f>
        <v>64655.717499999999</v>
      </c>
      <c r="O54" s="237">
        <f t="shared" si="6"/>
        <v>57155.23</v>
      </c>
      <c r="P54" s="41"/>
      <c r="Q54" s="41"/>
      <c r="R54" s="10"/>
    </row>
    <row r="55" spans="1:18" s="71" customFormat="1" ht="33" customHeight="1" x14ac:dyDescent="0.15">
      <c r="A55" s="131"/>
      <c r="B55" s="135"/>
      <c r="C55" s="17"/>
      <c r="K55" s="282" t="s">
        <v>68</v>
      </c>
      <c r="L55" s="283"/>
      <c r="M55" s="235">
        <f>+M53+M54</f>
        <v>155582.39000000001</v>
      </c>
      <c r="N55" s="235">
        <f t="shared" ref="N55:O55" si="7">+N53+N54</f>
        <v>130398.935</v>
      </c>
      <c r="O55" s="235">
        <f t="shared" si="7"/>
        <v>115397.96</v>
      </c>
    </row>
    <row r="56" spans="1:18" s="71" customFormat="1" ht="33" customHeight="1" x14ac:dyDescent="0.15">
      <c r="A56" s="131"/>
      <c r="B56" s="134"/>
      <c r="C56" s="70"/>
      <c r="D56" s="70"/>
      <c r="E56" s="70"/>
      <c r="F56" s="70"/>
      <c r="G56" s="70"/>
      <c r="H56" s="70"/>
      <c r="I56" s="70"/>
      <c r="J56" s="17"/>
      <c r="K56" s="70"/>
      <c r="L56" s="70"/>
      <c r="M56" s="70"/>
      <c r="N56" s="70"/>
      <c r="O56" s="70"/>
      <c r="P56" s="39"/>
      <c r="Q56" s="39"/>
    </row>
    <row r="57" spans="1:18" s="71" customFormat="1" ht="33" customHeight="1" x14ac:dyDescent="0.15">
      <c r="A57" s="131"/>
      <c r="B57" s="135"/>
      <c r="C57" s="70"/>
      <c r="D57" s="70"/>
      <c r="E57" s="70"/>
      <c r="F57" s="70"/>
      <c r="G57" s="70"/>
      <c r="H57" s="70"/>
      <c r="I57" s="70"/>
      <c r="J57" s="17"/>
      <c r="K57" s="291" t="s">
        <v>34</v>
      </c>
      <c r="L57" s="292"/>
      <c r="M57" s="292"/>
      <c r="N57" s="292"/>
      <c r="O57" s="292"/>
      <c r="P57" s="72"/>
      <c r="Q57" s="72"/>
    </row>
    <row r="58" spans="1:18" s="10" customFormat="1" ht="33" customHeight="1" x14ac:dyDescent="0.15">
      <c r="A58" s="131"/>
      <c r="B58" s="134"/>
      <c r="C58" s="70"/>
      <c r="D58" s="70"/>
      <c r="E58" s="70"/>
      <c r="F58" s="70"/>
      <c r="G58" s="70"/>
      <c r="H58" s="70"/>
      <c r="I58" s="70"/>
      <c r="J58" s="17"/>
      <c r="K58" s="284" t="s">
        <v>64</v>
      </c>
      <c r="L58" s="284"/>
      <c r="M58" s="159">
        <f>VLOOKUP($G$38,Tablas!$A$830:$G$896,3,TRUE)</f>
        <v>16914.453125</v>
      </c>
      <c r="N58" s="159">
        <f>VLOOKUP($G$38,Tablas!$A$830:$G$896,4,TRUE)</f>
        <v>14159.765625</v>
      </c>
      <c r="O58" s="159">
        <f>VLOOKUP($G$38,Tablas!$A$830:$G$896,5,TRUE)</f>
        <v>12506.953125</v>
      </c>
      <c r="P58" s="72"/>
      <c r="Q58" s="72"/>
      <c r="R58" s="71"/>
    </row>
    <row r="59" spans="1:18" s="71" customFormat="1" ht="33" customHeight="1" x14ac:dyDescent="0.15">
      <c r="A59" s="131"/>
      <c r="B59" s="134"/>
      <c r="C59" s="70"/>
      <c r="D59" s="70"/>
      <c r="E59" s="70"/>
      <c r="F59" s="70"/>
      <c r="G59" s="70"/>
      <c r="H59" s="70"/>
      <c r="I59" s="70"/>
      <c r="J59" s="17"/>
      <c r="K59" s="285" t="s">
        <v>65</v>
      </c>
      <c r="L59" s="285"/>
      <c r="M59" s="159">
        <f>IF($C$38=1,0,(VLOOKUP($G$40,Tablas!$A$830:$G$896,3,TRUE)))</f>
        <v>17337.734375</v>
      </c>
      <c r="N59" s="159">
        <f>IF($C$38=1,0,(VLOOKUP($G$40,Tablas!$A$830:$G$896,4,TRUE)))</f>
        <v>14509.140625</v>
      </c>
      <c r="O59" s="159">
        <f>IF($C$38=1,0,(VLOOKUP($G$40,Tablas!$A$830:$G$896,5,TRUE)))</f>
        <v>12836.171875</v>
      </c>
      <c r="P59" s="72"/>
      <c r="Q59" s="72"/>
      <c r="R59" s="10"/>
    </row>
    <row r="60" spans="1:18" s="71" customFormat="1" ht="33" customHeight="1" x14ac:dyDescent="0.15">
      <c r="A60" s="131"/>
      <c r="B60" s="134"/>
      <c r="C60" s="70"/>
      <c r="D60" s="70"/>
      <c r="E60" s="70"/>
      <c r="F60" s="70"/>
      <c r="G60" s="70"/>
      <c r="H60" s="70"/>
      <c r="I60" s="70"/>
      <c r="J60" s="23"/>
      <c r="K60" s="284" t="s">
        <v>66</v>
      </c>
      <c r="L60" s="284"/>
      <c r="M60" s="159">
        <f>IF($C$40=0,0,(VLOOKUP($C$40,Tablas!$A$897:$G$899,3,TRUE)))</f>
        <v>0</v>
      </c>
      <c r="N60" s="159">
        <f>IF($C$40=0,0,(VLOOKUP($C$40,Tablas!$A$897:$G$899,4,TRUE)))</f>
        <v>0</v>
      </c>
      <c r="O60" s="159">
        <f>IF($C$40=0,0,(VLOOKUP($C$40,Tablas!$A$897:$G$899,5,TRUE)))</f>
        <v>0</v>
      </c>
      <c r="P60" s="40"/>
      <c r="Q60" s="74"/>
    </row>
    <row r="61" spans="1:18" s="71" customFormat="1" ht="33" customHeight="1" x14ac:dyDescent="0.15">
      <c r="A61" s="136"/>
      <c r="B61" s="135"/>
      <c r="C61" s="70"/>
      <c r="D61" s="70"/>
      <c r="E61" s="70"/>
      <c r="F61" s="70"/>
      <c r="G61" s="70"/>
      <c r="H61" s="70"/>
      <c r="I61" s="70"/>
      <c r="J61" s="23"/>
      <c r="K61" s="286" t="s">
        <v>40</v>
      </c>
      <c r="L61" s="287"/>
      <c r="M61" s="170">
        <f>SUM(M58:M60)</f>
        <v>34252.1875</v>
      </c>
      <c r="N61" s="170">
        <f t="shared" ref="N61:O61" si="8">SUM(N58:N60)</f>
        <v>28668.90625</v>
      </c>
      <c r="O61" s="170">
        <f t="shared" si="8"/>
        <v>25343.125</v>
      </c>
      <c r="P61" s="72"/>
      <c r="Q61" s="72"/>
    </row>
    <row r="62" spans="1:18" s="71" customFormat="1" ht="33" customHeight="1" x14ac:dyDescent="0.15">
      <c r="A62" s="131"/>
      <c r="B62" s="250"/>
      <c r="C62" s="70"/>
      <c r="D62" s="70"/>
      <c r="E62" s="70"/>
      <c r="F62" s="70"/>
      <c r="G62" s="70"/>
      <c r="H62" s="70"/>
      <c r="I62" s="70"/>
      <c r="J62" s="25"/>
      <c r="K62" s="274" t="s">
        <v>41</v>
      </c>
      <c r="L62" s="275"/>
      <c r="M62" s="159">
        <v>937.5</v>
      </c>
      <c r="N62" s="159">
        <v>937.5</v>
      </c>
      <c r="O62" s="159">
        <v>937.5</v>
      </c>
      <c r="P62" s="72"/>
      <c r="Q62" s="72"/>
    </row>
    <row r="63" spans="1:18" s="10" customFormat="1" ht="33" customHeight="1" x14ac:dyDescent="0.15">
      <c r="A63" s="131"/>
      <c r="B63" s="134"/>
      <c r="C63" s="70"/>
      <c r="D63" s="70"/>
      <c r="E63" s="70"/>
      <c r="F63" s="70"/>
      <c r="G63" s="70"/>
      <c r="H63" s="70"/>
      <c r="I63" s="70"/>
      <c r="J63" s="18"/>
      <c r="K63" s="276" t="s">
        <v>42</v>
      </c>
      <c r="L63" s="277"/>
      <c r="M63" s="159">
        <f>SUM(M61:M62)*16%</f>
        <v>5630.35</v>
      </c>
      <c r="N63" s="159">
        <f t="shared" ref="N63:O63" si="9">SUM(N61:N62)*16%</f>
        <v>4737.0250000000005</v>
      </c>
      <c r="O63" s="159">
        <f t="shared" si="9"/>
        <v>4204.8999999999996</v>
      </c>
      <c r="P63" s="40"/>
      <c r="Q63" s="40"/>
      <c r="R63" s="71"/>
    </row>
    <row r="64" spans="1:18" ht="33" customHeight="1" x14ac:dyDescent="0.15">
      <c r="A64" s="131"/>
      <c r="B64" s="135"/>
      <c r="C64" s="70"/>
      <c r="J64" s="18"/>
      <c r="K64" s="278" t="s">
        <v>73</v>
      </c>
      <c r="L64" s="279"/>
      <c r="M64" s="237">
        <f>SUM(M61:M63)</f>
        <v>40820.037499999999</v>
      </c>
      <c r="N64" s="237">
        <f t="shared" ref="N64:O64" si="10">SUM(N61:N63)</f>
        <v>34343.431250000001</v>
      </c>
      <c r="O64" s="237">
        <f t="shared" si="10"/>
        <v>30485.525000000001</v>
      </c>
      <c r="P64" s="40"/>
      <c r="Q64" s="40"/>
      <c r="R64" s="71"/>
    </row>
    <row r="65" spans="1:18" ht="33" customHeight="1" x14ac:dyDescent="0.15">
      <c r="A65" s="136"/>
      <c r="B65" s="135"/>
      <c r="C65" s="70"/>
      <c r="J65" s="6"/>
      <c r="K65" s="280" t="s">
        <v>74</v>
      </c>
      <c r="L65" s="281"/>
      <c r="M65" s="237">
        <f>(M61*16%)+M61</f>
        <v>39732.537499999999</v>
      </c>
      <c r="N65" s="237">
        <f t="shared" ref="N65:O65" si="11">(N61*16%)+N61</f>
        <v>33255.931250000001</v>
      </c>
      <c r="O65" s="237">
        <f t="shared" si="11"/>
        <v>29398.025000000001</v>
      </c>
      <c r="P65" s="42"/>
      <c r="Q65" s="42"/>
      <c r="R65" s="10"/>
    </row>
    <row r="66" spans="1:18" ht="33" customHeight="1" x14ac:dyDescent="0.15">
      <c r="A66" s="131"/>
      <c r="B66" s="134"/>
      <c r="C66" s="70"/>
      <c r="J66" s="6"/>
      <c r="K66" s="282" t="s">
        <v>68</v>
      </c>
      <c r="L66" s="283"/>
      <c r="M66" s="235">
        <f>M64+(M65*3)</f>
        <v>160017.65</v>
      </c>
      <c r="N66" s="235">
        <f>N64+(N65*3)</f>
        <v>134111.22500000001</v>
      </c>
      <c r="O66" s="235">
        <f>O64+(O65*3)</f>
        <v>118679.6</v>
      </c>
      <c r="P66" s="39"/>
      <c r="Q66" s="39"/>
      <c r="R66" s="71"/>
    </row>
    <row r="67" spans="1:18" ht="33" customHeight="1" x14ac:dyDescent="0.15">
      <c r="A67" s="131"/>
      <c r="B67" s="130"/>
      <c r="C67" s="70"/>
      <c r="J67" s="6"/>
      <c r="P67" s="72"/>
      <c r="Q67" s="72"/>
      <c r="R67" s="71"/>
    </row>
    <row r="68" spans="1:18" ht="33" customHeight="1" x14ac:dyDescent="0.15">
      <c r="A68" s="131"/>
      <c r="B68" s="130"/>
      <c r="C68" s="70"/>
      <c r="J68" s="6"/>
      <c r="K68" s="289" t="s">
        <v>75</v>
      </c>
      <c r="L68" s="290"/>
      <c r="M68" s="290"/>
      <c r="N68" s="290"/>
      <c r="O68" s="290"/>
      <c r="P68" s="72"/>
      <c r="Q68" s="72"/>
      <c r="R68" s="71"/>
    </row>
    <row r="69" spans="1:18" ht="33" customHeight="1" x14ac:dyDescent="0.15">
      <c r="A69" s="137"/>
      <c r="B69" s="138"/>
      <c r="C69" s="70"/>
      <c r="J69" s="6"/>
      <c r="K69" s="284" t="s">
        <v>64</v>
      </c>
      <c r="L69" s="284"/>
      <c r="M69" s="159">
        <f>VLOOKUP($G$38,Tablas!$A$379:$G$445,3,TRUE)</f>
        <v>5821.7187499999991</v>
      </c>
      <c r="N69" s="159">
        <f>VLOOKUP($G$38,Tablas!$A$379:$G$445,4,TRUE)</f>
        <v>4873.59375</v>
      </c>
      <c r="O69" s="159">
        <f>VLOOKUP($G$38,Tablas!$A$379:$G$445,5,TRUE)</f>
        <v>4304.71875</v>
      </c>
      <c r="P69" s="72"/>
      <c r="Q69" s="72"/>
      <c r="R69" s="71"/>
    </row>
    <row r="70" spans="1:18" ht="33" customHeight="1" x14ac:dyDescent="0.15">
      <c r="A70" s="131"/>
      <c r="B70" s="134"/>
      <c r="C70" s="70"/>
      <c r="J70" s="6"/>
      <c r="K70" s="285" t="s">
        <v>65</v>
      </c>
      <c r="L70" s="285"/>
      <c r="M70" s="159">
        <f>IF($C$38=1,0,(VLOOKUP($G$40,Tablas!$A$379:$G$445,3,TRUE)))</f>
        <v>5967.4062499999991</v>
      </c>
      <c r="N70" s="159">
        <f>IF($C$38=1,0,(VLOOKUP($G$40,Tablas!$A$379:$G$445,4,TRUE)))</f>
        <v>4993.84375</v>
      </c>
      <c r="O70" s="159">
        <f>IF($C$38=1,0,(VLOOKUP($G$40,Tablas!$A$379:$G$445,5,TRUE)))</f>
        <v>4418.03125</v>
      </c>
      <c r="P70" s="72"/>
      <c r="Q70" s="72"/>
      <c r="R70" s="71"/>
    </row>
    <row r="71" spans="1:18" ht="33" customHeight="1" x14ac:dyDescent="0.15">
      <c r="A71" s="131"/>
      <c r="B71" s="135"/>
      <c r="C71" s="70"/>
      <c r="J71" s="6"/>
      <c r="K71" s="284" t="s">
        <v>66</v>
      </c>
      <c r="L71" s="284"/>
      <c r="M71" s="159">
        <f>IF($C$40=0,0,(VLOOKUP($C$40,Tablas!$A$446:$G$448,3,TRUE)))</f>
        <v>0</v>
      </c>
      <c r="N71" s="159">
        <f>IF($C$40=0,0,(VLOOKUP($C$40,Tablas!$A$446:$G$448,4,TRUE)))</f>
        <v>0</v>
      </c>
      <c r="O71" s="159">
        <f>IF($C$40=0,0,(VLOOKUP($C$40,Tablas!$A$446:$G$448,5,TRUE)))</f>
        <v>0</v>
      </c>
      <c r="P71" s="72"/>
      <c r="Q71" s="72"/>
      <c r="R71" s="71"/>
    </row>
    <row r="72" spans="1:18" ht="33" customHeight="1" x14ac:dyDescent="0.15">
      <c r="A72" s="131"/>
      <c r="B72" s="134"/>
      <c r="C72" s="70"/>
      <c r="J72" s="6"/>
      <c r="K72" s="286" t="s">
        <v>40</v>
      </c>
      <c r="L72" s="287"/>
      <c r="M72" s="170">
        <f>SUM(M69:M71)</f>
        <v>11789.124999999998</v>
      </c>
      <c r="N72" s="170">
        <f t="shared" ref="N72:O72" si="12">SUM(N69:N71)</f>
        <v>9867.4375</v>
      </c>
      <c r="O72" s="170">
        <f t="shared" si="12"/>
        <v>8722.75</v>
      </c>
      <c r="P72" s="40"/>
      <c r="Q72" s="40"/>
      <c r="R72" s="10"/>
    </row>
    <row r="73" spans="1:18" ht="33" customHeight="1" x14ac:dyDescent="0.15">
      <c r="A73" s="131"/>
      <c r="B73" s="250"/>
      <c r="C73" s="70"/>
      <c r="J73" s="6"/>
      <c r="K73" s="274" t="s">
        <v>41</v>
      </c>
      <c r="L73" s="275"/>
      <c r="M73" s="159">
        <v>937.5</v>
      </c>
      <c r="N73" s="159">
        <v>937.5</v>
      </c>
      <c r="O73" s="159">
        <v>937.5</v>
      </c>
      <c r="P73" s="72"/>
      <c r="Q73" s="72"/>
      <c r="R73" s="10"/>
    </row>
    <row r="74" spans="1:18" ht="33" customHeight="1" x14ac:dyDescent="0.15">
      <c r="A74" s="131"/>
      <c r="B74" s="250"/>
      <c r="C74" s="70"/>
      <c r="J74" s="6"/>
      <c r="K74" s="276" t="s">
        <v>42</v>
      </c>
      <c r="L74" s="277"/>
      <c r="M74" s="159">
        <f>SUM(M72:M73)*16%</f>
        <v>2036.2599999999998</v>
      </c>
      <c r="N74" s="159">
        <f t="shared" ref="N74:O74" si="13">SUM(N72:N73)*16%</f>
        <v>1728.79</v>
      </c>
      <c r="O74" s="159">
        <f t="shared" si="13"/>
        <v>1545.64</v>
      </c>
      <c r="P74" s="72"/>
      <c r="Q74" s="72"/>
    </row>
    <row r="75" spans="1:18" ht="33" customHeight="1" x14ac:dyDescent="0.15">
      <c r="A75" s="136"/>
      <c r="B75" s="135"/>
      <c r="C75" s="70"/>
      <c r="J75" s="6"/>
      <c r="K75" s="278" t="s">
        <v>70</v>
      </c>
      <c r="L75" s="279"/>
      <c r="M75" s="237">
        <f>SUM(M72:M74)</f>
        <v>14762.884999999998</v>
      </c>
      <c r="N75" s="237">
        <f t="shared" ref="N75:O75" si="14">SUM(N72:N74)</f>
        <v>12533.727500000001</v>
      </c>
      <c r="O75" s="237">
        <f t="shared" si="14"/>
        <v>11205.89</v>
      </c>
      <c r="P75" s="40"/>
      <c r="Q75" s="40"/>
    </row>
    <row r="76" spans="1:18" ht="33" customHeight="1" x14ac:dyDescent="0.15">
      <c r="A76" s="131"/>
      <c r="B76" s="135"/>
      <c r="C76" s="70"/>
      <c r="J76" s="6"/>
      <c r="K76" s="280" t="s">
        <v>76</v>
      </c>
      <c r="L76" s="281"/>
      <c r="M76" s="237">
        <f>(M72*16%)+M72</f>
        <v>13675.384999999998</v>
      </c>
      <c r="N76" s="237">
        <f t="shared" ref="N76:O76" si="15">(N72*16%)+N72</f>
        <v>11446.227500000001</v>
      </c>
      <c r="O76" s="237">
        <f t="shared" si="15"/>
        <v>10118.39</v>
      </c>
      <c r="P76" s="40"/>
      <c r="Q76" s="40"/>
    </row>
    <row r="77" spans="1:18" ht="33" customHeight="1" x14ac:dyDescent="0.2">
      <c r="A77" s="131"/>
      <c r="B77" s="135"/>
      <c r="C77" s="70"/>
      <c r="J77" s="6"/>
      <c r="K77" s="282" t="s">
        <v>68</v>
      </c>
      <c r="L77" s="283"/>
      <c r="M77" s="235">
        <f>M75+(M76*11)</f>
        <v>165192.12</v>
      </c>
      <c r="N77" s="235">
        <f>N75+(N76*11)</f>
        <v>138442.23000000001</v>
      </c>
      <c r="O77" s="235">
        <f>O75+(O76*11)</f>
        <v>122508.18</v>
      </c>
      <c r="P77" s="41"/>
      <c r="Q77" s="41"/>
    </row>
    <row r="78" spans="1:18" ht="24" customHeight="1" x14ac:dyDescent="0.15">
      <c r="A78" s="131"/>
      <c r="B78" s="135"/>
    </row>
    <row r="79" spans="1:18" ht="24" customHeight="1" x14ac:dyDescent="0.15">
      <c r="A79" s="131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</row>
    <row r="80" spans="1:18" ht="24" customHeight="1" x14ac:dyDescent="0.15">
      <c r="A80" s="136"/>
      <c r="B80" s="309" t="s">
        <v>77</v>
      </c>
      <c r="C80" s="309"/>
      <c r="D80" s="309"/>
      <c r="E80" s="309"/>
      <c r="F80" s="309"/>
      <c r="G80" s="309"/>
      <c r="H80" s="309"/>
      <c r="I80" s="309"/>
      <c r="J80" s="309"/>
      <c r="K80" s="184"/>
      <c r="L80" s="184"/>
      <c r="M80" s="184"/>
      <c r="N80" s="184"/>
      <c r="O80" s="184"/>
      <c r="P80" s="184"/>
    </row>
    <row r="81" spans="1:16" ht="24" customHeight="1" x14ac:dyDescent="0.15">
      <c r="A81" s="131"/>
      <c r="B81" s="308" t="s">
        <v>78</v>
      </c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184"/>
    </row>
    <row r="82" spans="1:16" ht="39" customHeight="1" x14ac:dyDescent="0.15">
      <c r="A82" s="139"/>
      <c r="P82" s="184"/>
    </row>
    <row r="83" spans="1:16" ht="24" customHeight="1" x14ac:dyDescent="0.15">
      <c r="A83" s="131"/>
      <c r="B83" s="134"/>
    </row>
    <row r="84" spans="1:16" ht="24" customHeight="1" x14ac:dyDescent="0.15">
      <c r="A84" s="131"/>
      <c r="B84" s="134"/>
    </row>
    <row r="85" spans="1:16" ht="24" customHeight="1" x14ac:dyDescent="0.15">
      <c r="A85" s="131"/>
      <c r="B85" s="134"/>
    </row>
    <row r="86" spans="1:16" ht="24" customHeight="1" x14ac:dyDescent="0.15">
      <c r="A86" s="136"/>
      <c r="B86" s="135"/>
    </row>
    <row r="87" spans="1:16" ht="27" customHeight="1" x14ac:dyDescent="0.15">
      <c r="A87" s="131"/>
      <c r="B87" s="130"/>
    </row>
    <row r="88" spans="1:16" ht="27" customHeight="1" x14ac:dyDescent="0.15">
      <c r="A88" s="131"/>
      <c r="B88" s="140"/>
    </row>
    <row r="89" spans="1:16" ht="27" customHeight="1" x14ac:dyDescent="0.15">
      <c r="A89" s="75"/>
      <c r="B89" s="252"/>
    </row>
    <row r="90" spans="1:16" ht="27" customHeight="1" x14ac:dyDescent="0.15">
      <c r="A90" s="75"/>
      <c r="B90" s="252"/>
    </row>
    <row r="91" spans="1:16" ht="27" customHeight="1" x14ac:dyDescent="0.15">
      <c r="A91" s="75"/>
      <c r="B91" s="76"/>
    </row>
    <row r="92" spans="1:16" ht="27" customHeight="1" x14ac:dyDescent="0.15">
      <c r="A92" s="75"/>
      <c r="B92" s="252"/>
    </row>
    <row r="93" spans="1:16" ht="27" customHeight="1" x14ac:dyDescent="0.15">
      <c r="A93" s="75"/>
      <c r="B93" s="252"/>
    </row>
  </sheetData>
  <sheetProtection selectLockedCells="1"/>
  <mergeCells count="50">
    <mergeCell ref="A23:B23"/>
    <mergeCell ref="K37:O37"/>
    <mergeCell ref="K44:L44"/>
    <mergeCell ref="K46:O46"/>
    <mergeCell ref="A29:B29"/>
    <mergeCell ref="C42:D42"/>
    <mergeCell ref="K33:L33"/>
    <mergeCell ref="K39:L39"/>
    <mergeCell ref="C33:I33"/>
    <mergeCell ref="C35:I35"/>
    <mergeCell ref="K34:L34"/>
    <mergeCell ref="K35:L35"/>
    <mergeCell ref="K38:L38"/>
    <mergeCell ref="K40:L40"/>
    <mergeCell ref="K41:L41"/>
    <mergeCell ref="K42:L42"/>
    <mergeCell ref="A48:A49"/>
    <mergeCell ref="B48:B49"/>
    <mergeCell ref="K55:L55"/>
    <mergeCell ref="K66:L66"/>
    <mergeCell ref="K57:O57"/>
    <mergeCell ref="K48:L48"/>
    <mergeCell ref="K49:L49"/>
    <mergeCell ref="K50:L50"/>
    <mergeCell ref="K51:L51"/>
    <mergeCell ref="K52:L52"/>
    <mergeCell ref="K53:L53"/>
    <mergeCell ref="K54:L54"/>
    <mergeCell ref="K58:L58"/>
    <mergeCell ref="K59:L59"/>
    <mergeCell ref="K63:L63"/>
    <mergeCell ref="K64:L64"/>
    <mergeCell ref="K43:L43"/>
    <mergeCell ref="K47:L47"/>
    <mergeCell ref="K60:L60"/>
    <mergeCell ref="K61:L61"/>
    <mergeCell ref="K62:L62"/>
    <mergeCell ref="B81:O81"/>
    <mergeCell ref="K65:L65"/>
    <mergeCell ref="K69:L69"/>
    <mergeCell ref="K70:L70"/>
    <mergeCell ref="K71:L71"/>
    <mergeCell ref="K72:L72"/>
    <mergeCell ref="K68:O68"/>
    <mergeCell ref="K77:L77"/>
    <mergeCell ref="K73:L73"/>
    <mergeCell ref="K74:L74"/>
    <mergeCell ref="K75:L75"/>
    <mergeCell ref="K76:L76"/>
    <mergeCell ref="B80:J80"/>
  </mergeCells>
  <phoneticPr fontId="16" type="noConversion"/>
  <conditionalFormatting sqref="C38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G40 G38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S97"/>
  <sheetViews>
    <sheetView showGridLines="0" showRowColHeaders="0" view="pageBreakPreview" topLeftCell="A33" zoomScale="53" zoomScaleNormal="55" zoomScaleSheetLayoutView="53" workbookViewId="0">
      <selection activeCell="A5" sqref="A5"/>
    </sheetView>
  </sheetViews>
  <sheetFormatPr baseColWidth="10" defaultColWidth="9.1640625" defaultRowHeight="13" x14ac:dyDescent="0.15"/>
  <cols>
    <col min="1" max="1" width="18.1640625" style="5" customWidth="1"/>
    <col min="2" max="2" width="33.6640625" style="5" customWidth="1"/>
    <col min="3" max="3" width="8.1640625" style="6" customWidth="1"/>
    <col min="4" max="4" width="17.33203125" style="5" customWidth="1"/>
    <col min="5" max="10" width="17.33203125" style="70" customWidth="1"/>
    <col min="11" max="11" width="17.6640625" style="5" customWidth="1"/>
    <col min="12" max="13" width="21.83203125" style="5" customWidth="1"/>
    <col min="14" max="17" width="25.83203125" style="5" customWidth="1"/>
    <col min="18" max="16384" width="9.1640625" style="5"/>
  </cols>
  <sheetData>
    <row r="1" spans="1:19" s="70" customFormat="1" ht="52" customHeight="1" x14ac:dyDescent="0.15">
      <c r="C1" s="6"/>
    </row>
    <row r="2" spans="1:19" s="70" customFormat="1" ht="342" customHeight="1" x14ac:dyDescent="0.15">
      <c r="C2" s="6"/>
    </row>
    <row r="3" spans="1:19" s="70" customFormat="1" x14ac:dyDescent="0.15">
      <c r="C3" s="6"/>
    </row>
    <row r="4" spans="1:19" x14ac:dyDescent="0.15">
      <c r="A4" s="70"/>
      <c r="B4" s="70"/>
      <c r="D4" s="70"/>
      <c r="K4" s="70"/>
      <c r="L4" s="70"/>
      <c r="M4" s="70"/>
      <c r="N4" s="70"/>
      <c r="O4" s="70"/>
      <c r="P4" s="70"/>
      <c r="Q4" s="70"/>
      <c r="R4" s="70"/>
      <c r="S4" s="70"/>
    </row>
    <row r="5" spans="1:19" ht="12.75" customHeight="1" x14ac:dyDescent="0.15">
      <c r="A5" s="26"/>
      <c r="B5" s="11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70"/>
      <c r="R5" s="70"/>
      <c r="S5" s="70"/>
    </row>
    <row r="6" spans="1:19" x14ac:dyDescent="0.15">
      <c r="A6" s="11"/>
      <c r="B6" s="11"/>
      <c r="C6" s="12"/>
      <c r="D6" s="11"/>
      <c r="E6" s="11"/>
      <c r="F6" s="11"/>
      <c r="G6" s="11"/>
      <c r="H6" s="11"/>
      <c r="I6" s="11"/>
      <c r="J6" s="11"/>
      <c r="K6" s="11"/>
      <c r="L6" s="11"/>
      <c r="M6" s="11"/>
      <c r="N6" s="11" t="s">
        <v>0</v>
      </c>
      <c r="O6" s="11" t="s">
        <v>0</v>
      </c>
      <c r="P6" s="11" t="s">
        <v>0</v>
      </c>
      <c r="Q6" s="70"/>
      <c r="R6" s="70"/>
      <c r="S6" s="70"/>
    </row>
    <row r="7" spans="1:19" x14ac:dyDescent="0.15">
      <c r="A7" s="11"/>
      <c r="B7" s="11"/>
      <c r="C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70"/>
      <c r="R7" s="70"/>
      <c r="S7" s="70"/>
    </row>
    <row r="8" spans="1:19" x14ac:dyDescent="0.15">
      <c r="A8" s="11"/>
      <c r="B8" s="11"/>
      <c r="C8" s="12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70"/>
      <c r="R8" s="70"/>
      <c r="S8" s="70"/>
    </row>
    <row r="9" spans="1:19" x14ac:dyDescent="0.15">
      <c r="A9" s="11"/>
      <c r="B9" s="11"/>
      <c r="C9" s="12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70"/>
      <c r="R9" s="70"/>
      <c r="S9" s="70"/>
    </row>
    <row r="10" spans="1:19" ht="16" x14ac:dyDescent="0.2">
      <c r="A10" s="11"/>
      <c r="B10" s="11"/>
      <c r="C10" s="12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3" t="s">
        <v>0</v>
      </c>
      <c r="O10" s="13" t="s">
        <v>0</v>
      </c>
      <c r="P10" s="13" t="s">
        <v>0</v>
      </c>
      <c r="Q10" s="70"/>
      <c r="R10" s="70"/>
      <c r="S10" s="70"/>
    </row>
    <row r="11" spans="1:19" x14ac:dyDescent="0.15">
      <c r="A11" s="11"/>
      <c r="B11" s="11"/>
      <c r="C11" s="1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70"/>
      <c r="R11" s="70"/>
      <c r="S11" s="70"/>
    </row>
    <row r="12" spans="1:19" x14ac:dyDescent="0.15">
      <c r="A12" s="11"/>
      <c r="B12" s="11"/>
      <c r="C12" s="12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70"/>
      <c r="R12" s="70"/>
      <c r="S12" s="70"/>
    </row>
    <row r="13" spans="1:19" x14ac:dyDescent="0.15">
      <c r="A13" s="11"/>
      <c r="B13" s="11"/>
      <c r="C13" s="12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70"/>
      <c r="R13" s="70"/>
      <c r="S13" s="70"/>
    </row>
    <row r="14" spans="1:19" x14ac:dyDescent="0.15">
      <c r="A14" s="11"/>
      <c r="B14" s="11"/>
      <c r="C14" s="12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70"/>
      <c r="R14" s="70"/>
      <c r="S14" s="70"/>
    </row>
    <row r="15" spans="1:19" x14ac:dyDescent="0.15">
      <c r="A15" s="11"/>
      <c r="B15" s="11"/>
      <c r="C15" s="12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70"/>
      <c r="R15" s="70"/>
      <c r="S15" s="70"/>
    </row>
    <row r="16" spans="1:19" x14ac:dyDescent="0.15">
      <c r="A16" s="11"/>
      <c r="B16" s="11"/>
      <c r="C16" s="12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70"/>
      <c r="R16" s="70"/>
      <c r="S16" s="70"/>
    </row>
    <row r="17" spans="1:19" x14ac:dyDescent="0.15">
      <c r="A17" s="11"/>
      <c r="B17" s="11"/>
      <c r="C17" s="12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70"/>
      <c r="R17" s="70"/>
      <c r="S17" s="70"/>
    </row>
    <row r="18" spans="1:19" x14ac:dyDescent="0.15">
      <c r="A18" s="11"/>
      <c r="B18" s="11"/>
      <c r="C18" s="12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70"/>
      <c r="R18" s="70"/>
      <c r="S18" s="70"/>
    </row>
    <row r="19" spans="1:19" x14ac:dyDescent="0.15">
      <c r="A19" s="11"/>
      <c r="B19" s="11"/>
      <c r="C19" s="12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70"/>
      <c r="R19" s="70"/>
      <c r="S19" s="70"/>
    </row>
    <row r="20" spans="1:19" x14ac:dyDescent="0.15">
      <c r="A20" s="11"/>
      <c r="B20" s="11"/>
      <c r="C20" s="12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70"/>
      <c r="R20" s="70"/>
      <c r="S20" s="70"/>
    </row>
    <row r="21" spans="1:19" x14ac:dyDescent="0.15">
      <c r="A21" s="11"/>
      <c r="B21" s="11"/>
      <c r="C21" s="12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70"/>
      <c r="R21" s="70"/>
      <c r="S21" s="70"/>
    </row>
    <row r="22" spans="1:19" x14ac:dyDescent="0.15">
      <c r="A22" s="11"/>
      <c r="B22" s="11"/>
      <c r="C22" s="12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70"/>
      <c r="R22" s="70"/>
      <c r="S22" s="70"/>
    </row>
    <row r="23" spans="1:19" x14ac:dyDescent="0.15">
      <c r="A23" s="11"/>
      <c r="B23" s="11"/>
      <c r="C23" s="12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70"/>
      <c r="R23" s="70"/>
      <c r="S23" s="70"/>
    </row>
    <row r="24" spans="1:19" ht="29.25" customHeight="1" x14ac:dyDescent="0.25">
      <c r="A24" s="154"/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70"/>
      <c r="R24" s="70"/>
      <c r="S24" s="70"/>
    </row>
    <row r="25" spans="1:19" ht="15" customHeight="1" x14ac:dyDescent="0.25">
      <c r="A25" s="154"/>
      <c r="B25" s="154"/>
      <c r="C25" s="15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70"/>
      <c r="R25" s="70"/>
      <c r="S25" s="70"/>
    </row>
    <row r="26" spans="1:19" ht="23" x14ac:dyDescent="0.25">
      <c r="A26" s="296"/>
      <c r="B26" s="296"/>
      <c r="C26" s="16"/>
      <c r="D26" s="70"/>
      <c r="E26" s="84"/>
      <c r="F26" s="84"/>
      <c r="G26" s="84"/>
      <c r="H26" s="84"/>
      <c r="I26" s="84"/>
      <c r="J26" s="84"/>
      <c r="K26" s="70"/>
      <c r="L26" s="70"/>
      <c r="M26" s="70"/>
      <c r="N26" s="70"/>
      <c r="O26" s="70"/>
      <c r="P26" s="70"/>
      <c r="Q26" s="70"/>
      <c r="R26" s="70"/>
      <c r="S26" s="70"/>
    </row>
    <row r="27" spans="1:19" ht="24" customHeight="1" x14ac:dyDescent="0.15">
      <c r="A27" s="100"/>
      <c r="B27" s="101"/>
      <c r="C27" s="17"/>
      <c r="D27" s="70"/>
      <c r="E27" s="11"/>
      <c r="F27" s="11"/>
      <c r="G27" s="11"/>
      <c r="H27" s="11"/>
      <c r="I27" s="11"/>
      <c r="J27" s="11"/>
      <c r="K27" s="70"/>
      <c r="L27" s="70"/>
      <c r="M27" s="70"/>
      <c r="N27" s="70"/>
      <c r="O27" s="70"/>
      <c r="P27" s="70"/>
      <c r="Q27" s="70"/>
      <c r="R27" s="70"/>
      <c r="S27" s="70"/>
    </row>
    <row r="28" spans="1:19" ht="24" customHeight="1" x14ac:dyDescent="0.2">
      <c r="A28" s="100"/>
      <c r="B28" s="101"/>
      <c r="C28" s="17"/>
      <c r="D28" s="70"/>
      <c r="E28" s="84"/>
      <c r="F28" s="84"/>
      <c r="G28" s="84"/>
      <c r="H28" s="84"/>
      <c r="I28" s="84"/>
      <c r="J28" s="84"/>
      <c r="K28" s="70"/>
      <c r="L28" s="70"/>
      <c r="M28" s="70"/>
      <c r="N28" s="70"/>
      <c r="O28" s="70"/>
      <c r="P28" s="70"/>
      <c r="Q28" s="70"/>
      <c r="R28" s="70"/>
      <c r="S28" s="70"/>
    </row>
    <row r="29" spans="1:19" ht="24" customHeight="1" x14ac:dyDescent="0.25">
      <c r="A29" s="100"/>
      <c r="B29" s="102"/>
      <c r="C29" s="17"/>
      <c r="D29" s="70"/>
      <c r="E29" s="154"/>
      <c r="F29" s="154"/>
      <c r="G29" s="154"/>
      <c r="H29" s="154"/>
      <c r="I29" s="154"/>
      <c r="J29" s="154"/>
      <c r="K29" s="70"/>
      <c r="L29" s="70"/>
      <c r="M29" s="70"/>
      <c r="N29" s="70"/>
      <c r="O29" s="70"/>
      <c r="P29" s="70"/>
      <c r="Q29" s="70"/>
      <c r="R29" s="70"/>
      <c r="S29" s="70"/>
    </row>
    <row r="30" spans="1:19" ht="24" customHeight="1" x14ac:dyDescent="0.2">
      <c r="A30" s="100"/>
      <c r="B30" s="101"/>
      <c r="C30" s="17"/>
      <c r="D30" s="70"/>
      <c r="E30" s="84"/>
      <c r="F30" s="84"/>
      <c r="G30" s="84"/>
      <c r="H30" s="84"/>
      <c r="I30" s="84"/>
      <c r="J30" s="84"/>
      <c r="K30" s="70"/>
      <c r="L30" s="70"/>
      <c r="M30" s="70"/>
      <c r="N30" s="70"/>
      <c r="O30" s="70"/>
      <c r="P30" s="70"/>
      <c r="Q30" s="70"/>
      <c r="R30" s="70"/>
      <c r="S30" s="70"/>
    </row>
    <row r="31" spans="1:19" s="7" customFormat="1" ht="24" customHeight="1" x14ac:dyDescent="0.15">
      <c r="A31" s="75"/>
      <c r="B31" s="251"/>
      <c r="C31" s="17"/>
    </row>
    <row r="32" spans="1:19" s="7" customFormat="1" ht="24" customHeight="1" x14ac:dyDescent="0.2">
      <c r="A32" s="115"/>
      <c r="B32" s="251"/>
      <c r="C32" s="18"/>
      <c r="E32" s="84"/>
      <c r="F32" s="84"/>
      <c r="G32" s="84"/>
      <c r="H32" s="84"/>
      <c r="I32" s="84"/>
      <c r="J32" s="84"/>
    </row>
    <row r="33" spans="1:19" s="3" customFormat="1" ht="24" customHeight="1" x14ac:dyDescent="0.15">
      <c r="A33" s="117"/>
      <c r="B33" s="118"/>
      <c r="C33" s="18"/>
      <c r="D33" s="65"/>
      <c r="E33" s="65"/>
      <c r="F33" s="65"/>
      <c r="G33" s="65"/>
      <c r="H33" s="65"/>
      <c r="I33" s="65"/>
      <c r="J33" s="65"/>
      <c r="K33" s="64"/>
      <c r="L33" s="64"/>
      <c r="M33" s="64"/>
      <c r="N33" s="64"/>
      <c r="O33" s="64"/>
      <c r="P33" s="64"/>
      <c r="Q33" s="64"/>
      <c r="R33" s="64"/>
      <c r="S33" s="64"/>
    </row>
    <row r="34" spans="1:19" s="3" customFormat="1" ht="24" customHeight="1" x14ac:dyDescent="0.15">
      <c r="A34" s="75"/>
      <c r="B34" s="126"/>
      <c r="C34" s="17"/>
      <c r="D34" s="11"/>
      <c r="E34" s="11"/>
      <c r="F34" s="11"/>
      <c r="G34" s="11"/>
      <c r="H34" s="11"/>
      <c r="I34" s="11"/>
      <c r="J34" s="11"/>
      <c r="K34" s="64"/>
      <c r="L34" s="64"/>
      <c r="M34" s="64"/>
      <c r="N34" s="64"/>
      <c r="O34" s="64"/>
      <c r="P34" s="64"/>
      <c r="Q34" s="4"/>
      <c r="R34" s="64"/>
      <c r="S34" s="64"/>
    </row>
    <row r="35" spans="1:19" s="3" customFormat="1" ht="24" customHeight="1" x14ac:dyDescent="0.15">
      <c r="A35" s="75"/>
      <c r="B35" s="126"/>
      <c r="C35" s="17"/>
      <c r="D35" s="17"/>
      <c r="E35" s="17"/>
      <c r="F35" s="17"/>
      <c r="G35" s="17"/>
      <c r="H35" s="17"/>
      <c r="I35" s="17"/>
      <c r="J35" s="17"/>
      <c r="K35" s="64"/>
      <c r="L35" s="64"/>
      <c r="M35" s="64"/>
      <c r="N35" s="64"/>
      <c r="O35" s="64"/>
      <c r="P35" s="64"/>
      <c r="Q35" s="36"/>
      <c r="R35" s="36"/>
      <c r="S35" s="4"/>
    </row>
    <row r="36" spans="1:19" s="4" customFormat="1" ht="36" customHeight="1" x14ac:dyDescent="0.2">
      <c r="A36" s="75"/>
      <c r="B36" s="246" t="s">
        <v>3</v>
      </c>
      <c r="C36" s="301" t="str">
        <f>+'INGRESO DE DATOS'!$D$15</f>
        <v>Nombre del Cliente</v>
      </c>
      <c r="D36" s="301"/>
      <c r="E36" s="301"/>
      <c r="F36" s="301"/>
      <c r="G36" s="301"/>
      <c r="H36" s="301"/>
      <c r="I36" s="301"/>
      <c r="L36" s="293" t="s">
        <v>58</v>
      </c>
      <c r="M36" s="294"/>
      <c r="N36" s="158" t="s">
        <v>79</v>
      </c>
      <c r="O36" s="158" t="s">
        <v>59</v>
      </c>
      <c r="P36" s="158" t="s">
        <v>60</v>
      </c>
      <c r="Q36" s="158" t="s">
        <v>80</v>
      </c>
      <c r="R36" s="37"/>
    </row>
    <row r="37" spans="1:19" s="4" customFormat="1" ht="36" customHeight="1" x14ac:dyDescent="0.2">
      <c r="A37" s="75"/>
      <c r="B37" s="172"/>
      <c r="C37" s="160"/>
      <c r="D37" s="160"/>
      <c r="E37" s="160"/>
      <c r="F37" s="160"/>
      <c r="G37" s="173"/>
      <c r="H37" s="174"/>
      <c r="I37" s="174"/>
      <c r="L37" s="302" t="s">
        <v>61</v>
      </c>
      <c r="M37" s="303"/>
      <c r="N37" s="159">
        <v>1000</v>
      </c>
      <c r="O37" s="159">
        <v>2000</v>
      </c>
      <c r="P37" s="159">
        <v>5000</v>
      </c>
      <c r="Q37" s="159">
        <v>10000</v>
      </c>
      <c r="R37" s="37"/>
      <c r="S37" s="8"/>
    </row>
    <row r="38" spans="1:19" s="4" customFormat="1" ht="36" customHeight="1" x14ac:dyDescent="0.2">
      <c r="A38" s="75"/>
      <c r="B38" s="246" t="s">
        <v>10</v>
      </c>
      <c r="C38" s="301" t="str">
        <f>+'INGRESO DE DATOS'!$D$23</f>
        <v>Nombre del Agente</v>
      </c>
      <c r="D38" s="301"/>
      <c r="E38" s="301"/>
      <c r="F38" s="301"/>
      <c r="G38" s="301"/>
      <c r="H38" s="301"/>
      <c r="I38" s="301"/>
      <c r="J38" s="17"/>
      <c r="K38" s="17"/>
      <c r="L38" s="304" t="s">
        <v>62</v>
      </c>
      <c r="M38" s="305"/>
      <c r="N38" s="159">
        <v>1000</v>
      </c>
      <c r="O38" s="159">
        <v>2000</v>
      </c>
      <c r="P38" s="159">
        <v>5000</v>
      </c>
      <c r="Q38" s="159">
        <v>10000</v>
      </c>
      <c r="R38" s="38"/>
      <c r="S38" s="71"/>
    </row>
    <row r="39" spans="1:19" s="8" customFormat="1" ht="36" customHeight="1" x14ac:dyDescent="0.2">
      <c r="A39" s="75"/>
      <c r="B39" s="175"/>
      <c r="C39" s="160"/>
      <c r="D39" s="160"/>
      <c r="E39" s="160"/>
      <c r="F39" s="160"/>
      <c r="G39" s="160"/>
      <c r="H39" s="161"/>
      <c r="I39" s="161"/>
      <c r="J39" s="17"/>
      <c r="K39" s="17"/>
      <c r="L39" s="11"/>
      <c r="M39" s="21"/>
      <c r="N39" s="11"/>
      <c r="O39" s="11"/>
      <c r="P39" s="39"/>
      <c r="Q39" s="39"/>
      <c r="R39" s="39"/>
      <c r="S39" s="71"/>
    </row>
    <row r="40" spans="1:19" s="9" customFormat="1" ht="36" customHeight="1" x14ac:dyDescent="0.2">
      <c r="A40" s="75"/>
      <c r="B40" s="176"/>
      <c r="C40" s="246" t="s">
        <v>5</v>
      </c>
      <c r="D40" s="249">
        <f>+'INGRESO DE DATOS'!$D$17</f>
        <v>2</v>
      </c>
      <c r="E40" s="176"/>
      <c r="F40" s="257" t="s">
        <v>7</v>
      </c>
      <c r="G40" s="249">
        <f>+'INGRESO DE DATOS'!$D$19</f>
        <v>34</v>
      </c>
      <c r="H40" s="161"/>
      <c r="I40" s="194">
        <f>VLOOKUP($D$40,Tablas!A1503:B1504,2,0)</f>
        <v>625</v>
      </c>
      <c r="J40" s="17"/>
      <c r="K40" s="17"/>
      <c r="L40" s="313" t="s">
        <v>15</v>
      </c>
      <c r="M40" s="314"/>
      <c r="N40" s="314"/>
      <c r="O40" s="314"/>
      <c r="P40" s="314"/>
      <c r="Q40" s="314"/>
      <c r="R40" s="72"/>
      <c r="S40" s="71"/>
    </row>
    <row r="41" spans="1:19" s="9" customFormat="1" ht="36" customHeight="1" x14ac:dyDescent="0.2">
      <c r="A41" s="75"/>
      <c r="B41" s="176"/>
      <c r="C41" s="246"/>
      <c r="D41" s="166"/>
      <c r="E41" s="176"/>
      <c r="F41" s="166"/>
      <c r="G41" s="166"/>
      <c r="H41" s="161"/>
      <c r="I41" s="161"/>
      <c r="J41" s="17"/>
      <c r="K41" s="17"/>
      <c r="L41" s="284" t="s">
        <v>64</v>
      </c>
      <c r="M41" s="284"/>
      <c r="N41" s="159">
        <f>VLOOKUP($G$40,Tablas!$A$155:$G$221,3,TRUE)+(625)</f>
        <v>123087.5</v>
      </c>
      <c r="O41" s="159">
        <f>VLOOKUP($G$40,Tablas!$A$155:$G$221,4,TRUE)+(625)</f>
        <v>88925</v>
      </c>
      <c r="P41" s="159">
        <f>VLOOKUP($G$40,Tablas!$A$155:$G$221,5,TRUE)+(625)</f>
        <v>63775</v>
      </c>
      <c r="Q41" s="159">
        <f>VLOOKUP($G$40,Tablas!$A$155:$G$221,6,TRUE)+(625)</f>
        <v>47687.5</v>
      </c>
      <c r="R41" s="72"/>
      <c r="S41" s="71"/>
    </row>
    <row r="42" spans="1:19" s="9" customFormat="1" ht="36" customHeight="1" x14ac:dyDescent="0.2">
      <c r="A42" s="75"/>
      <c r="B42" s="176"/>
      <c r="C42" s="246" t="s">
        <v>6</v>
      </c>
      <c r="D42" s="249">
        <f>+'INGRESO DE DATOS'!$H$17</f>
        <v>0</v>
      </c>
      <c r="E42" s="176"/>
      <c r="F42" s="257" t="s">
        <v>8</v>
      </c>
      <c r="G42" s="249">
        <f>+'INGRESO DE DATOS'!$H$19</f>
        <v>35</v>
      </c>
      <c r="H42" s="177"/>
      <c r="I42" s="177"/>
      <c r="J42" s="22"/>
      <c r="K42" s="17"/>
      <c r="L42" s="285" t="s">
        <v>65</v>
      </c>
      <c r="M42" s="285"/>
      <c r="N42" s="159">
        <f>IF($D$40=1,0,(VLOOKUP($G$42,Tablas!$A$155:$G$221,3,TRUE)))+($I$40)</f>
        <v>125600</v>
      </c>
      <c r="O42" s="159">
        <f>IF($D$40=1,0,(VLOOKUP($G$42,Tablas!$A$155:$G$221,4,TRUE)))+($I$40)</f>
        <v>90737.5</v>
      </c>
      <c r="P42" s="159">
        <f>IF($D$40=1,0,(VLOOKUP($G$42,Tablas!$A$155:$G$221,5,TRUE)))+($I$40)</f>
        <v>65012.5</v>
      </c>
      <c r="Q42" s="159">
        <f>IF($D$40=1,0,(VLOOKUP($G$42,Tablas!$A$155:$G$221,6,TRUE)))+($I$40)</f>
        <v>48637.5</v>
      </c>
      <c r="R42" s="72"/>
      <c r="S42" s="10"/>
    </row>
    <row r="43" spans="1:19" s="9" customFormat="1" ht="36" customHeight="1" x14ac:dyDescent="0.2">
      <c r="A43" s="75"/>
      <c r="B43" s="178"/>
      <c r="C43" s="165"/>
      <c r="D43" s="166"/>
      <c r="E43" s="166" t="s">
        <v>0</v>
      </c>
      <c r="F43" s="166" t="s">
        <v>0</v>
      </c>
      <c r="G43" s="166" t="s">
        <v>0</v>
      </c>
      <c r="H43" s="177"/>
      <c r="I43" s="177"/>
      <c r="J43" s="22"/>
      <c r="K43" s="17"/>
      <c r="L43" s="284" t="s">
        <v>66</v>
      </c>
      <c r="M43" s="284"/>
      <c r="N43" s="159">
        <f>IF($D$42=0,0,(VLOOKUP($D$42,Tablas!$A$222:$G$224,3,TRUE)))</f>
        <v>0</v>
      </c>
      <c r="O43" s="159">
        <f>IF($D$42=0,0,(VLOOKUP($D$42,Tablas!$A$222:$G$224,4,TRUE)))</f>
        <v>0</v>
      </c>
      <c r="P43" s="159">
        <f>IF($D$42=0,0,(VLOOKUP($D$42,Tablas!$A$222:$G$224,5,TRUE)))</f>
        <v>0</v>
      </c>
      <c r="Q43" s="159">
        <f>IF($D$42=0,0,(VLOOKUP($D$42,Tablas!$A$222:$G$224,6,TRUE)))</f>
        <v>0</v>
      </c>
      <c r="R43" s="40"/>
      <c r="S43" s="71"/>
    </row>
    <row r="44" spans="1:19" s="10" customFormat="1" ht="36" customHeight="1" x14ac:dyDescent="0.15">
      <c r="A44" s="75"/>
      <c r="B44" s="11"/>
      <c r="C44" s="298" t="s">
        <v>67</v>
      </c>
      <c r="D44" s="298"/>
      <c r="E44" s="299">
        <f ca="1">NOW()</f>
        <v>44209.568305208333</v>
      </c>
      <c r="F44" s="300"/>
      <c r="G44" s="11"/>
      <c r="H44" s="17"/>
      <c r="I44" s="17"/>
      <c r="J44" s="17"/>
      <c r="K44" s="17"/>
      <c r="L44" s="286" t="s">
        <v>40</v>
      </c>
      <c r="M44" s="287"/>
      <c r="N44" s="170">
        <f>SUM(N41:N43)</f>
        <v>248687.5</v>
      </c>
      <c r="O44" s="170">
        <f t="shared" ref="O44:P44" si="0">SUM(O41:O43)</f>
        <v>179662.5</v>
      </c>
      <c r="P44" s="170">
        <f t="shared" si="0"/>
        <v>128787.5</v>
      </c>
      <c r="Q44" s="170">
        <f t="shared" ref="Q44" si="1">SUM(Q41:Q43)</f>
        <v>96325</v>
      </c>
      <c r="R44" s="72"/>
      <c r="S44" s="71"/>
    </row>
    <row r="45" spans="1:19" s="9" customFormat="1" ht="36" customHeight="1" x14ac:dyDescent="0.15">
      <c r="A45" s="75"/>
      <c r="B45" s="17"/>
      <c r="C45" s="11"/>
      <c r="D45" s="11" t="s">
        <v>0</v>
      </c>
      <c r="E45" s="19" t="b">
        <v>0</v>
      </c>
      <c r="F45" s="20"/>
      <c r="G45" s="36"/>
      <c r="H45" s="22"/>
      <c r="I45" s="22"/>
      <c r="J45" s="22"/>
      <c r="K45" s="17"/>
      <c r="L45" s="274" t="s">
        <v>41</v>
      </c>
      <c r="M45" s="275"/>
      <c r="N45" s="159">
        <v>937.5</v>
      </c>
      <c r="O45" s="159">
        <v>937.5</v>
      </c>
      <c r="P45" s="159">
        <v>937.5</v>
      </c>
      <c r="Q45" s="159">
        <v>937.5</v>
      </c>
      <c r="R45" s="72"/>
      <c r="S45" s="71"/>
    </row>
    <row r="46" spans="1:19" s="9" customFormat="1" ht="36" customHeight="1" x14ac:dyDescent="0.15">
      <c r="A46" s="119"/>
      <c r="B46" s="118"/>
      <c r="C46" s="24"/>
      <c r="D46" s="24"/>
      <c r="E46" s="24"/>
      <c r="F46" s="24"/>
      <c r="G46" s="24"/>
      <c r="H46" s="24"/>
      <c r="I46" s="24"/>
      <c r="J46" s="24"/>
      <c r="K46" s="17"/>
      <c r="L46" s="276" t="s">
        <v>42</v>
      </c>
      <c r="M46" s="277"/>
      <c r="N46" s="159">
        <f>SUM(N44:N45)*16%</f>
        <v>39940</v>
      </c>
      <c r="O46" s="159">
        <f t="shared" ref="O46:Q46" si="2">SUM(O44:O45)*16%</f>
        <v>28896</v>
      </c>
      <c r="P46" s="159">
        <f t="shared" si="2"/>
        <v>20756</v>
      </c>
      <c r="Q46" s="159">
        <f t="shared" si="2"/>
        <v>15562</v>
      </c>
      <c r="R46" s="40"/>
      <c r="S46" s="71"/>
    </row>
    <row r="47" spans="1:19" s="9" customFormat="1" ht="36" customHeight="1" x14ac:dyDescent="0.15">
      <c r="A47" s="75"/>
      <c r="B47" s="126"/>
      <c r="C47" s="24"/>
      <c r="D47" s="24"/>
      <c r="E47" s="24"/>
      <c r="F47" s="24"/>
      <c r="G47" s="24"/>
      <c r="H47" s="24"/>
      <c r="I47" s="24"/>
      <c r="J47" s="24"/>
      <c r="K47" s="17"/>
      <c r="L47" s="282" t="s">
        <v>68</v>
      </c>
      <c r="M47" s="283"/>
      <c r="N47" s="235">
        <f>SUM(N44:N46)</f>
        <v>289565</v>
      </c>
      <c r="O47" s="235">
        <f t="shared" ref="O47:Q47" si="3">SUM(O44:O46)</f>
        <v>209496</v>
      </c>
      <c r="P47" s="235">
        <f t="shared" si="3"/>
        <v>150481</v>
      </c>
      <c r="Q47" s="235">
        <f t="shared" si="3"/>
        <v>112824.5</v>
      </c>
      <c r="R47" s="40"/>
      <c r="S47" s="10"/>
    </row>
    <row r="48" spans="1:19" s="9" customFormat="1" ht="36" customHeight="1" x14ac:dyDescent="0.15">
      <c r="A48" s="75"/>
      <c r="B48" s="116"/>
      <c r="C48" s="24"/>
      <c r="D48" s="24"/>
      <c r="E48" s="24"/>
      <c r="F48" s="24"/>
      <c r="G48" s="24"/>
      <c r="H48" s="24"/>
      <c r="I48" s="24"/>
      <c r="J48" s="24"/>
      <c r="K48" s="17"/>
      <c r="L48" s="71"/>
      <c r="M48" s="71"/>
      <c r="N48" s="73"/>
      <c r="O48" s="73"/>
      <c r="P48" s="73"/>
      <c r="Q48" s="73"/>
      <c r="R48" s="73"/>
      <c r="S48" s="71"/>
    </row>
    <row r="49" spans="1:19" s="10" customFormat="1" ht="36" customHeight="1" x14ac:dyDescent="0.15">
      <c r="A49" s="75"/>
      <c r="B49" s="122"/>
      <c r="C49" s="24"/>
      <c r="D49" s="24"/>
      <c r="E49" s="24"/>
      <c r="F49" s="24"/>
      <c r="G49" s="24"/>
      <c r="H49" s="24"/>
      <c r="I49" s="24"/>
      <c r="J49" s="24"/>
      <c r="K49" s="17"/>
      <c r="L49" s="315" t="s">
        <v>33</v>
      </c>
      <c r="M49" s="316"/>
      <c r="N49" s="316"/>
      <c r="O49" s="316"/>
      <c r="P49" s="316"/>
      <c r="Q49" s="316"/>
      <c r="R49" s="39"/>
      <c r="S49" s="71"/>
    </row>
    <row r="50" spans="1:19" s="9" customFormat="1" ht="36" customHeight="1" x14ac:dyDescent="0.15">
      <c r="A50" s="119"/>
      <c r="B50" s="118"/>
      <c r="C50" s="18"/>
      <c r="D50" s="18"/>
      <c r="E50" s="18"/>
      <c r="F50" s="18"/>
      <c r="G50" s="18"/>
      <c r="H50" s="18"/>
      <c r="I50" s="18"/>
      <c r="J50" s="18"/>
      <c r="K50" s="17"/>
      <c r="L50" s="284" t="s">
        <v>64</v>
      </c>
      <c r="M50" s="284"/>
      <c r="N50" s="159">
        <f>VLOOKUP($G$40,Tablas!$A$530:$G$596,3,TRUE)</f>
        <v>64313.21875</v>
      </c>
      <c r="O50" s="159">
        <f>VLOOKUP($G$40,Tablas!$A$530:$G$596,4,TRUE)</f>
        <v>46463.3125</v>
      </c>
      <c r="P50" s="159">
        <f>VLOOKUP($G$40,Tablas!$A$530:$G$596,5,TRUE)</f>
        <v>33322.4375</v>
      </c>
      <c r="Q50" s="159">
        <f>VLOOKUP($G$40,Tablas!$A$530:$G$596,6,TRUE)</f>
        <v>24916.71875</v>
      </c>
      <c r="R50" s="72"/>
      <c r="S50" s="71"/>
    </row>
    <row r="51" spans="1:19" s="9" customFormat="1" ht="36" customHeight="1" x14ac:dyDescent="0.15">
      <c r="A51" s="321"/>
      <c r="B51" s="320"/>
      <c r="C51" s="18"/>
      <c r="D51" s="18"/>
      <c r="E51" s="18"/>
      <c r="F51" s="18"/>
      <c r="G51" s="18"/>
      <c r="H51" s="18"/>
      <c r="I51" s="18"/>
      <c r="J51" s="18"/>
      <c r="K51" s="23"/>
      <c r="L51" s="285" t="s">
        <v>65</v>
      </c>
      <c r="M51" s="285"/>
      <c r="N51" s="159">
        <f>IF($D$40=1,0,(VLOOKUP($G$42,Tablas!$A$530:$G$596,3,TRUE)))</f>
        <v>65626</v>
      </c>
      <c r="O51" s="159">
        <f>IF($D$40=1,0,(VLOOKUP($G$42,Tablas!$A$530:$G$596,4,TRUE)))</f>
        <v>47410.34375</v>
      </c>
      <c r="P51" s="159">
        <f>IF($D$40=1,0,(VLOOKUP($G$42,Tablas!$A$530:$G$596,5,TRUE)))</f>
        <v>33969.03125</v>
      </c>
      <c r="Q51" s="159">
        <f>IF($D$40=1,0,(VLOOKUP($G$42,Tablas!$A$530:$G$596,6,TRUE)))</f>
        <v>25413.09375</v>
      </c>
      <c r="R51" s="72"/>
      <c r="S51" s="71"/>
    </row>
    <row r="52" spans="1:19" s="9" customFormat="1" ht="36" customHeight="1" x14ac:dyDescent="0.15">
      <c r="A52" s="321"/>
      <c r="B52" s="320"/>
      <c r="C52" s="17"/>
      <c r="D52" s="17"/>
      <c r="E52" s="17"/>
      <c r="F52" s="17"/>
      <c r="G52" s="17"/>
      <c r="H52" s="17"/>
      <c r="I52" s="17"/>
      <c r="J52" s="17"/>
      <c r="K52" s="23"/>
      <c r="L52" s="284" t="s">
        <v>66</v>
      </c>
      <c r="M52" s="284"/>
      <c r="N52" s="159">
        <f>IF($D$42=0,0,(VLOOKUP($D$42,Tablas!$A$597:$G$599,3,TRUE)))</f>
        <v>0</v>
      </c>
      <c r="O52" s="159">
        <f>IF($D$42=0,0,(VLOOKUP($D$42,Tablas!$A$597:$G$599,4,TRUE)))</f>
        <v>0</v>
      </c>
      <c r="P52" s="159">
        <f>IF($D$42=0,0,(VLOOKUP($D$42,Tablas!$A$597:$G$599,5,TRUE)))</f>
        <v>0</v>
      </c>
      <c r="Q52" s="159">
        <f>IF($D$42=0,0,(VLOOKUP($D$42,Tablas!$A$597:$G$599,6,TRUE)))</f>
        <v>0</v>
      </c>
      <c r="R52" s="72"/>
      <c r="S52" s="10"/>
    </row>
    <row r="53" spans="1:19" s="9" customFormat="1" ht="36" customHeight="1" x14ac:dyDescent="0.15">
      <c r="A53" s="75"/>
      <c r="B53" s="116"/>
      <c r="C53" s="17"/>
      <c r="D53" s="17"/>
      <c r="E53" s="17"/>
      <c r="F53" s="17"/>
      <c r="G53" s="17"/>
      <c r="H53" s="17"/>
      <c r="I53" s="17"/>
      <c r="J53" s="17"/>
      <c r="K53" s="24"/>
      <c r="L53" s="286" t="s">
        <v>40</v>
      </c>
      <c r="M53" s="287"/>
      <c r="N53" s="170">
        <f>SUM(N50:N52)</f>
        <v>129939.21875</v>
      </c>
      <c r="O53" s="170">
        <f t="shared" ref="O53:Q53" si="4">SUM(O50:O52)</f>
        <v>93873.65625</v>
      </c>
      <c r="P53" s="170">
        <f t="shared" si="4"/>
        <v>67291.46875</v>
      </c>
      <c r="Q53" s="170">
        <f t="shared" si="4"/>
        <v>50329.8125</v>
      </c>
      <c r="R53" s="40"/>
      <c r="S53" s="71"/>
    </row>
    <row r="54" spans="1:19" s="10" customFormat="1" ht="36" customHeight="1" x14ac:dyDescent="0.15">
      <c r="A54" s="75"/>
      <c r="B54" s="126"/>
      <c r="C54" s="17"/>
      <c r="D54" s="17"/>
      <c r="E54" s="17"/>
      <c r="F54" s="17"/>
      <c r="G54" s="17"/>
      <c r="H54" s="17"/>
      <c r="I54" s="17"/>
      <c r="J54" s="17"/>
      <c r="K54" s="24"/>
      <c r="L54" s="274" t="s">
        <v>41</v>
      </c>
      <c r="M54" s="275"/>
      <c r="N54" s="159">
        <v>937.5</v>
      </c>
      <c r="O54" s="159">
        <v>937.5</v>
      </c>
      <c r="P54" s="159">
        <v>937.5</v>
      </c>
      <c r="Q54" s="159">
        <v>937.5</v>
      </c>
      <c r="R54" s="72"/>
    </row>
    <row r="55" spans="1:19" s="9" customFormat="1" ht="36" customHeight="1" x14ac:dyDescent="0.15">
      <c r="A55" s="75"/>
      <c r="B55" s="126"/>
      <c r="C55" s="17"/>
      <c r="D55" s="17"/>
      <c r="E55" s="17"/>
      <c r="F55" s="17"/>
      <c r="G55" s="17"/>
      <c r="H55" s="17"/>
      <c r="I55" s="17"/>
      <c r="J55" s="17"/>
      <c r="K55" s="24"/>
      <c r="L55" s="276" t="s">
        <v>42</v>
      </c>
      <c r="M55" s="277"/>
      <c r="N55" s="159">
        <f>SUM(N53:N54)*16%</f>
        <v>20940.275000000001</v>
      </c>
      <c r="O55" s="159">
        <f t="shared" ref="O55:Q55" si="5">SUM(O53:O54)*16%</f>
        <v>15169.785</v>
      </c>
      <c r="P55" s="159">
        <f t="shared" si="5"/>
        <v>10916.635</v>
      </c>
      <c r="Q55" s="159">
        <f t="shared" si="5"/>
        <v>8202.77</v>
      </c>
      <c r="R55" s="72"/>
      <c r="S55" s="71"/>
    </row>
    <row r="56" spans="1:19" s="9" customFormat="1" ht="36" customHeight="1" x14ac:dyDescent="0.15">
      <c r="A56" s="75"/>
      <c r="B56" s="126"/>
      <c r="C56" s="18"/>
      <c r="D56" s="18"/>
      <c r="E56" s="18"/>
      <c r="F56" s="18"/>
      <c r="G56" s="18"/>
      <c r="H56" s="18"/>
      <c r="I56" s="18"/>
      <c r="J56" s="18"/>
      <c r="K56" s="17"/>
      <c r="L56" s="278" t="s">
        <v>70</v>
      </c>
      <c r="M56" s="279"/>
      <c r="N56" s="237">
        <f>SUM(N53:N55)</f>
        <v>151816.99374999999</v>
      </c>
      <c r="O56" s="237">
        <f t="shared" ref="O56:Q56" si="6">SUM(O53:O55)</f>
        <v>109980.94125</v>
      </c>
      <c r="P56" s="237">
        <f t="shared" si="6"/>
        <v>79145.603749999995</v>
      </c>
      <c r="Q56" s="237">
        <f t="shared" si="6"/>
        <v>59470.082500000004</v>
      </c>
      <c r="R56" s="40"/>
      <c r="S56" s="71"/>
    </row>
    <row r="57" spans="1:19" s="9" customFormat="1" ht="36" customHeight="1" x14ac:dyDescent="0.2">
      <c r="A57" s="75"/>
      <c r="B57" s="126"/>
      <c r="C57" s="18"/>
      <c r="D57" s="18"/>
      <c r="E57" s="18"/>
      <c r="F57" s="18"/>
      <c r="G57" s="18"/>
      <c r="H57" s="18"/>
      <c r="I57" s="18"/>
      <c r="J57" s="18"/>
      <c r="K57" s="17"/>
      <c r="L57" s="280" t="s">
        <v>71</v>
      </c>
      <c r="M57" s="281"/>
      <c r="N57" s="237">
        <f>(N53*16%)+N53</f>
        <v>150729.49374999999</v>
      </c>
      <c r="O57" s="237">
        <f t="shared" ref="O57:Q57" si="7">(O53*16%)+O53</f>
        <v>108893.44125</v>
      </c>
      <c r="P57" s="237">
        <f t="shared" si="7"/>
        <v>78058.103749999995</v>
      </c>
      <c r="Q57" s="237">
        <f t="shared" si="7"/>
        <v>58382.582500000004</v>
      </c>
      <c r="R57" s="41"/>
      <c r="S57" s="10"/>
    </row>
    <row r="58" spans="1:19" s="9" customFormat="1" ht="36" customHeight="1" x14ac:dyDescent="0.15">
      <c r="A58" s="75"/>
      <c r="B58" s="122"/>
      <c r="C58" s="17"/>
      <c r="D58" s="71"/>
      <c r="E58" s="71"/>
      <c r="F58" s="71"/>
      <c r="G58" s="71"/>
      <c r="H58" s="71"/>
      <c r="I58" s="71"/>
      <c r="J58" s="71"/>
      <c r="K58" s="71"/>
      <c r="L58" s="282" t="s">
        <v>68</v>
      </c>
      <c r="M58" s="283"/>
      <c r="N58" s="235">
        <f>N56+N57</f>
        <v>302546.48749999999</v>
      </c>
      <c r="O58" s="235">
        <f>O56+O57</f>
        <v>218874.38250000001</v>
      </c>
      <c r="P58" s="235">
        <f>P56+P57</f>
        <v>157203.70749999999</v>
      </c>
      <c r="Q58" s="235">
        <f>Q56+Q57</f>
        <v>117852.66500000001</v>
      </c>
      <c r="R58" s="71"/>
      <c r="S58" s="71"/>
    </row>
    <row r="59" spans="1:19" s="9" customFormat="1" ht="36" customHeight="1" x14ac:dyDescent="0.15">
      <c r="A59" s="75"/>
      <c r="B59" s="126"/>
      <c r="C59" s="70"/>
      <c r="D59" s="70"/>
      <c r="E59" s="70"/>
      <c r="F59" s="70"/>
      <c r="G59" s="70"/>
      <c r="H59" s="70"/>
      <c r="I59" s="70"/>
      <c r="J59" s="70"/>
      <c r="K59" s="17"/>
      <c r="L59" s="70"/>
      <c r="M59" s="70"/>
      <c r="N59" s="70"/>
      <c r="O59" s="70"/>
      <c r="P59" s="70"/>
      <c r="Q59" s="39"/>
      <c r="R59" s="39"/>
      <c r="S59" s="71"/>
    </row>
    <row r="60" spans="1:19" s="9" customFormat="1" ht="36" customHeight="1" x14ac:dyDescent="0.15">
      <c r="A60" s="75"/>
      <c r="B60" s="122"/>
      <c r="C60" s="70"/>
      <c r="D60" s="70"/>
      <c r="E60" s="70"/>
      <c r="F60" s="70"/>
      <c r="G60" s="70"/>
      <c r="H60" s="70"/>
      <c r="I60" s="70"/>
      <c r="J60" s="70"/>
      <c r="K60" s="17"/>
      <c r="L60" s="291" t="s">
        <v>72</v>
      </c>
      <c r="M60" s="292"/>
      <c r="N60" s="292"/>
      <c r="O60" s="292"/>
      <c r="P60" s="292"/>
      <c r="Q60" s="292"/>
      <c r="R60" s="72"/>
      <c r="S60" s="71"/>
    </row>
    <row r="61" spans="1:19" s="10" customFormat="1" ht="36" customHeight="1" x14ac:dyDescent="0.15">
      <c r="A61" s="75"/>
      <c r="B61" s="126"/>
      <c r="C61" s="70"/>
      <c r="D61" s="70"/>
      <c r="E61" s="70"/>
      <c r="F61" s="70"/>
      <c r="G61" s="70"/>
      <c r="H61" s="70"/>
      <c r="I61" s="70"/>
      <c r="J61" s="70"/>
      <c r="K61" s="17"/>
      <c r="L61" s="284" t="s">
        <v>64</v>
      </c>
      <c r="M61" s="284"/>
      <c r="N61" s="159">
        <f>VLOOKUP($G$40,Tablas!$A$755:$G$821,3,TRUE)</f>
        <v>33079.765625</v>
      </c>
      <c r="O61" s="159">
        <f>VLOOKUP($G$40,Tablas!$A$755:$G$821,4,TRUE)</f>
        <v>23898.59375</v>
      </c>
      <c r="P61" s="159">
        <f>VLOOKUP($G$40,Tablas!$A$755:$G$821,5,TRUE)</f>
        <v>17139.53125</v>
      </c>
      <c r="Q61" s="159">
        <f>VLOOKUP($G$40,Tablas!$A$755:$G$821,6,TRUE)</f>
        <v>12816.015625</v>
      </c>
      <c r="R61" s="72"/>
      <c r="S61" s="71"/>
    </row>
    <row r="62" spans="1:19" s="9" customFormat="1" ht="36" customHeight="1" x14ac:dyDescent="0.15">
      <c r="A62" s="75"/>
      <c r="B62" s="126"/>
      <c r="C62" s="70"/>
      <c r="D62" s="70"/>
      <c r="E62" s="70"/>
      <c r="F62" s="70"/>
      <c r="G62" s="70"/>
      <c r="H62" s="70"/>
      <c r="I62" s="70"/>
      <c r="J62" s="70"/>
      <c r="K62" s="17"/>
      <c r="L62" s="285" t="s">
        <v>65</v>
      </c>
      <c r="M62" s="285"/>
      <c r="N62" s="159">
        <f>IF($D$40=1,0,(VLOOKUP($G$42,Tablas!$A$755:$G$821,3,TRUE)))</f>
        <v>33755</v>
      </c>
      <c r="O62" s="159">
        <f>IF($D$40=1,0,(VLOOKUP($G$42,Tablas!$A$755:$G$821,4,TRUE)))</f>
        <v>24385.703125</v>
      </c>
      <c r="P62" s="159">
        <f>IF($D$40=1,0,(VLOOKUP($G$42,Tablas!$A$755:$G$821,5,TRUE)))</f>
        <v>17472.109375</v>
      </c>
      <c r="Q62" s="159">
        <f>IF($D$40=1,0,(VLOOKUP($G$42,Tablas!$A$755:$G$821,6,TRUE)))</f>
        <v>13071.328125</v>
      </c>
      <c r="R62" s="72"/>
      <c r="S62" s="10"/>
    </row>
    <row r="63" spans="1:19" s="9" customFormat="1" ht="36" customHeight="1" x14ac:dyDescent="0.15">
      <c r="A63" s="75"/>
      <c r="B63" s="126"/>
      <c r="C63" s="70"/>
      <c r="D63" s="70"/>
      <c r="E63" s="70"/>
      <c r="F63" s="70"/>
      <c r="G63" s="70"/>
      <c r="H63" s="70"/>
      <c r="I63" s="70"/>
      <c r="J63" s="70"/>
      <c r="K63" s="23"/>
      <c r="L63" s="284" t="s">
        <v>66</v>
      </c>
      <c r="M63" s="284"/>
      <c r="N63" s="159">
        <f>IF($D$42=0,0,(VLOOKUP($D$42,Tablas!$A$822:$G$824,3,TRUE)))</f>
        <v>0</v>
      </c>
      <c r="O63" s="159">
        <f>IF($D$42=0,0,(VLOOKUP($D$42,Tablas!$A$822:$G$824,4,TRUE)))</f>
        <v>0</v>
      </c>
      <c r="P63" s="159">
        <f>IF($D$42=0,0,(VLOOKUP($D$42,Tablas!$A$822:$G$824,5,TRUE)))</f>
        <v>0</v>
      </c>
      <c r="Q63" s="159">
        <f>IF($D$42=0,0,(VLOOKUP($D$42,Tablas!$A$822:$G$824,6,TRUE)))</f>
        <v>0</v>
      </c>
      <c r="R63" s="74"/>
      <c r="S63" s="71"/>
    </row>
    <row r="64" spans="1:19" s="9" customFormat="1" ht="36" customHeight="1" x14ac:dyDescent="0.15">
      <c r="A64" s="119"/>
      <c r="B64" s="122"/>
      <c r="C64" s="70"/>
      <c r="D64" s="70"/>
      <c r="E64" s="70"/>
      <c r="F64" s="70"/>
      <c r="G64" s="70"/>
      <c r="H64" s="70"/>
      <c r="I64" s="70"/>
      <c r="J64" s="70"/>
      <c r="K64" s="23"/>
      <c r="L64" s="286" t="s">
        <v>40</v>
      </c>
      <c r="M64" s="287"/>
      <c r="N64" s="159">
        <f>SUM(N61:N63)</f>
        <v>66834.765625</v>
      </c>
      <c r="O64" s="159">
        <f>SUM(O61:O63)</f>
        <v>48284.296875</v>
      </c>
      <c r="P64" s="159">
        <f>SUM(P61:P63)</f>
        <v>34611.640625</v>
      </c>
      <c r="Q64" s="159">
        <f t="shared" ref="Q64" si="8">SUM(Q61:Q63)</f>
        <v>25887.34375</v>
      </c>
      <c r="R64" s="72"/>
      <c r="S64" s="71"/>
    </row>
    <row r="65" spans="1:19" s="9" customFormat="1" ht="36" customHeight="1" x14ac:dyDescent="0.15">
      <c r="A65" s="75"/>
      <c r="B65" s="116"/>
      <c r="C65" s="70"/>
      <c r="D65" s="70"/>
      <c r="E65" s="70"/>
      <c r="F65" s="70"/>
      <c r="G65" s="70"/>
      <c r="H65" s="70"/>
      <c r="I65" s="70"/>
      <c r="J65" s="70"/>
      <c r="K65" s="25"/>
      <c r="L65" s="274" t="s">
        <v>41</v>
      </c>
      <c r="M65" s="275"/>
      <c r="N65" s="170">
        <v>937.5</v>
      </c>
      <c r="O65" s="170">
        <v>937.5</v>
      </c>
      <c r="P65" s="170">
        <v>937.5</v>
      </c>
      <c r="Q65" s="170">
        <v>937.5</v>
      </c>
      <c r="R65" s="72"/>
      <c r="S65" s="71"/>
    </row>
    <row r="66" spans="1:19" s="10" customFormat="1" ht="36" customHeight="1" x14ac:dyDescent="0.15">
      <c r="A66" s="75"/>
      <c r="B66" s="126"/>
      <c r="C66" s="70"/>
      <c r="D66" s="70"/>
      <c r="E66" s="70"/>
      <c r="F66" s="70"/>
      <c r="G66" s="70"/>
      <c r="H66" s="70"/>
      <c r="I66" s="70"/>
      <c r="J66" s="70"/>
      <c r="K66" s="18"/>
      <c r="L66" s="276" t="s">
        <v>42</v>
      </c>
      <c r="M66" s="277"/>
      <c r="N66" s="159">
        <f>SUM(N64:N65)*16%</f>
        <v>10843.5625</v>
      </c>
      <c r="O66" s="159">
        <f t="shared" ref="O66:Q66" si="9">SUM(O64:O65)*16%</f>
        <v>7875.4875000000002</v>
      </c>
      <c r="P66" s="159">
        <f t="shared" si="9"/>
        <v>5687.8625000000002</v>
      </c>
      <c r="Q66" s="159">
        <f t="shared" si="9"/>
        <v>4291.9750000000004</v>
      </c>
      <c r="R66" s="40"/>
      <c r="S66" s="71"/>
    </row>
    <row r="67" spans="1:19" ht="36" customHeight="1" x14ac:dyDescent="0.15">
      <c r="A67" s="75"/>
      <c r="B67" s="122"/>
      <c r="C67" s="70"/>
      <c r="D67" s="70"/>
      <c r="K67" s="18"/>
      <c r="L67" s="278" t="s">
        <v>73</v>
      </c>
      <c r="M67" s="279"/>
      <c r="N67" s="236">
        <f>SUM(N64:N66)</f>
        <v>78615.828125</v>
      </c>
      <c r="O67" s="236">
        <f t="shared" ref="O67:Q67" si="10">SUM(O64:O66)</f>
        <v>57097.284375000003</v>
      </c>
      <c r="P67" s="236">
        <f t="shared" si="10"/>
        <v>41237.003125000003</v>
      </c>
      <c r="Q67" s="236">
        <f t="shared" si="10"/>
        <v>31116.818749999999</v>
      </c>
      <c r="R67" s="40"/>
      <c r="S67" s="71"/>
    </row>
    <row r="68" spans="1:19" ht="36" customHeight="1" x14ac:dyDescent="0.15">
      <c r="A68" s="119"/>
      <c r="B68" s="122"/>
      <c r="C68" s="70"/>
      <c r="D68" s="70"/>
      <c r="K68" s="6"/>
      <c r="L68" s="280" t="s">
        <v>74</v>
      </c>
      <c r="M68" s="281"/>
      <c r="N68" s="237">
        <f>(N64*16%)+N64</f>
        <v>77528.328125</v>
      </c>
      <c r="O68" s="237">
        <f t="shared" ref="O68:Q68" si="11">(O64*16%)+O64</f>
        <v>56009.784375000003</v>
      </c>
      <c r="P68" s="237">
        <f t="shared" si="11"/>
        <v>40149.503125000003</v>
      </c>
      <c r="Q68" s="237">
        <f t="shared" si="11"/>
        <v>30029.318749999999</v>
      </c>
      <c r="R68" s="42"/>
      <c r="S68" s="10"/>
    </row>
    <row r="69" spans="1:19" ht="36" customHeight="1" x14ac:dyDescent="0.15">
      <c r="A69" s="75"/>
      <c r="B69" s="126"/>
      <c r="C69" s="70"/>
      <c r="D69" s="70"/>
      <c r="K69" s="6"/>
      <c r="L69" s="282" t="s">
        <v>68</v>
      </c>
      <c r="M69" s="283"/>
      <c r="N69" s="235">
        <f>N67+(N68*3)</f>
        <v>311200.8125</v>
      </c>
      <c r="O69" s="235">
        <f>O67+(O68*3)</f>
        <v>225126.63750000001</v>
      </c>
      <c r="P69" s="235">
        <f>P67+(P68*3)</f>
        <v>161685.51250000001</v>
      </c>
      <c r="Q69" s="235">
        <f>Q67+(Q68*3)</f>
        <v>121204.77499999999</v>
      </c>
      <c r="R69" s="39"/>
      <c r="S69" s="71"/>
    </row>
    <row r="70" spans="1:19" ht="36" customHeight="1" x14ac:dyDescent="0.15">
      <c r="A70" s="75"/>
      <c r="B70" s="76"/>
      <c r="C70" s="70"/>
      <c r="D70" s="70"/>
      <c r="K70" s="6"/>
      <c r="L70" s="70"/>
      <c r="M70" s="70"/>
      <c r="N70" s="70"/>
      <c r="O70" s="70"/>
      <c r="P70" s="70"/>
      <c r="Q70" s="72"/>
      <c r="R70" s="72"/>
      <c r="S70" s="71"/>
    </row>
    <row r="71" spans="1:19" ht="36" customHeight="1" x14ac:dyDescent="0.15">
      <c r="A71" s="75"/>
      <c r="B71" s="76"/>
      <c r="C71" s="70"/>
      <c r="D71" s="70"/>
      <c r="K71" s="6"/>
      <c r="L71" s="289" t="s">
        <v>81</v>
      </c>
      <c r="M71" s="290"/>
      <c r="N71" s="290"/>
      <c r="O71" s="290"/>
      <c r="P71" s="290"/>
      <c r="Q71" s="290"/>
      <c r="R71" s="72"/>
      <c r="S71" s="71"/>
    </row>
    <row r="72" spans="1:19" ht="36" customHeight="1" x14ac:dyDescent="0.15">
      <c r="A72" s="75"/>
      <c r="B72" s="76"/>
      <c r="C72" s="70"/>
      <c r="D72" s="70"/>
      <c r="K72" s="6"/>
      <c r="L72" s="284" t="s">
        <v>64</v>
      </c>
      <c r="M72" s="284"/>
      <c r="N72" s="159">
        <f>VLOOKUP($G$40,Tablas!$A$229:$G$295,3,TRUE)</f>
        <v>11385.593750000002</v>
      </c>
      <c r="O72" s="159">
        <f>VLOOKUP($G$40,Tablas!$A$229:$G$295,4,TRUE)</f>
        <v>8225.5625</v>
      </c>
      <c r="P72" s="159">
        <f>VLOOKUP($G$40,Tablas!$A$229:$G$295,5,TRUE)</f>
        <v>5899.1875</v>
      </c>
      <c r="Q72" s="159">
        <f>VLOOKUP($G$40,Tablas!$A$229:$G$295,6,TRUE)</f>
        <v>4411.09375</v>
      </c>
      <c r="R72" s="72"/>
      <c r="S72" s="71"/>
    </row>
    <row r="73" spans="1:19" ht="36" customHeight="1" x14ac:dyDescent="0.15">
      <c r="A73" s="75"/>
      <c r="B73" s="126"/>
      <c r="C73" s="70"/>
      <c r="D73" s="70"/>
      <c r="K73" s="6"/>
      <c r="L73" s="285" t="s">
        <v>65</v>
      </c>
      <c r="M73" s="285"/>
      <c r="N73" s="159">
        <f>IF($D$40=1,0,(VLOOKUP($G$42,Tablas!$A$229:$G$295,3,TRUE)))</f>
        <v>11618.000000000002</v>
      </c>
      <c r="O73" s="159">
        <f>IF($D$40=1,0,(VLOOKUP($G$42,Tablas!$A$229:$G$295,4,TRUE)))</f>
        <v>8393.21875</v>
      </c>
      <c r="P73" s="159">
        <f>IF($D$40=1,0,(VLOOKUP($G$42,Tablas!$A$229:$G$295,5,TRUE)))</f>
        <v>6013.65625</v>
      </c>
      <c r="Q73" s="159">
        <f>IF($D$40=1,0,(VLOOKUP($G$42,Tablas!$A$229:$G$295,6,TRUE)))</f>
        <v>4498.96875</v>
      </c>
      <c r="R73" s="72"/>
      <c r="S73" s="71"/>
    </row>
    <row r="74" spans="1:19" ht="36" customHeight="1" x14ac:dyDescent="0.15">
      <c r="A74" s="75"/>
      <c r="B74" s="122"/>
      <c r="C74" s="70"/>
      <c r="D74" s="70"/>
      <c r="K74" s="6"/>
      <c r="L74" s="284" t="s">
        <v>66</v>
      </c>
      <c r="M74" s="284"/>
      <c r="N74" s="159">
        <f>IF($D$42=0,0,(VLOOKUP($D$42,Tablas!$A$296:$G$298,3,TRUE)))</f>
        <v>0</v>
      </c>
      <c r="O74" s="159">
        <f>IF($D$42=0,0,(VLOOKUP($D$42,Tablas!$A$296:$G$298,4,TRUE)))</f>
        <v>0</v>
      </c>
      <c r="P74" s="159">
        <f>IF($D$42=0,0,(VLOOKUP($D$42,Tablas!$A$296:$G$298,5,TRUE)))</f>
        <v>0</v>
      </c>
      <c r="Q74" s="159">
        <f>IF($D$42=0,0,(VLOOKUP($D$42,Tablas!$A$296:$G$298,6,TRUE)))</f>
        <v>0</v>
      </c>
      <c r="R74" s="72"/>
      <c r="S74" s="71"/>
    </row>
    <row r="75" spans="1:19" ht="36" customHeight="1" x14ac:dyDescent="0.15">
      <c r="A75" s="75"/>
      <c r="B75" s="126"/>
      <c r="C75" s="70"/>
      <c r="D75" s="70"/>
      <c r="K75" s="6"/>
      <c r="L75" s="286" t="s">
        <v>40</v>
      </c>
      <c r="M75" s="287"/>
      <c r="N75" s="159">
        <f>SUM(N72:N74)</f>
        <v>23003.593750000004</v>
      </c>
      <c r="O75" s="159">
        <f t="shared" ref="O75:Q75" si="12">SUM(O72:O74)</f>
        <v>16618.78125</v>
      </c>
      <c r="P75" s="159">
        <f t="shared" si="12"/>
        <v>11912.84375</v>
      </c>
      <c r="Q75" s="159">
        <f t="shared" si="12"/>
        <v>8910.0625</v>
      </c>
      <c r="R75" s="40"/>
      <c r="S75" s="10"/>
    </row>
    <row r="76" spans="1:19" ht="36" customHeight="1" x14ac:dyDescent="0.15">
      <c r="A76" s="75"/>
      <c r="B76" s="251"/>
      <c r="C76" s="70"/>
      <c r="D76" s="70"/>
      <c r="K76" s="6"/>
      <c r="L76" s="274" t="s">
        <v>41</v>
      </c>
      <c r="M76" s="275"/>
      <c r="N76" s="170">
        <v>937.5</v>
      </c>
      <c r="O76" s="170">
        <v>937.5</v>
      </c>
      <c r="P76" s="170">
        <v>937.5</v>
      </c>
      <c r="Q76" s="170">
        <v>937.5</v>
      </c>
      <c r="R76" s="72"/>
      <c r="S76" s="10"/>
    </row>
    <row r="77" spans="1:19" ht="36" customHeight="1" x14ac:dyDescent="0.15">
      <c r="A77" s="75"/>
      <c r="B77" s="251"/>
      <c r="C77" s="70"/>
      <c r="D77" s="70"/>
      <c r="K77" s="6"/>
      <c r="L77" s="276" t="s">
        <v>42</v>
      </c>
      <c r="M77" s="277"/>
      <c r="N77" s="159">
        <f>SUM(N75:N76)*16%</f>
        <v>3830.5750000000007</v>
      </c>
      <c r="O77" s="159">
        <f t="shared" ref="O77:Q77" si="13">SUM(O75:O76)*16%</f>
        <v>2809.0050000000001</v>
      </c>
      <c r="P77" s="159">
        <f t="shared" si="13"/>
        <v>2056.0549999999998</v>
      </c>
      <c r="Q77" s="159">
        <f t="shared" si="13"/>
        <v>1575.6100000000001</v>
      </c>
      <c r="R77" s="72"/>
      <c r="S77" s="70"/>
    </row>
    <row r="78" spans="1:19" ht="36" customHeight="1" x14ac:dyDescent="0.15">
      <c r="A78" s="119"/>
      <c r="B78" s="122"/>
      <c r="C78" s="70"/>
      <c r="D78" s="70"/>
      <c r="K78" s="6"/>
      <c r="L78" s="278" t="s">
        <v>70</v>
      </c>
      <c r="M78" s="279"/>
      <c r="N78" s="236">
        <f>SUM(N75:N77)</f>
        <v>27771.668750000004</v>
      </c>
      <c r="O78" s="236">
        <f t="shared" ref="O78:Q78" si="14">SUM(O75:O77)</f>
        <v>20365.286250000001</v>
      </c>
      <c r="P78" s="236">
        <f t="shared" si="14"/>
        <v>14906.39875</v>
      </c>
      <c r="Q78" s="236">
        <f t="shared" si="14"/>
        <v>11423.172500000001</v>
      </c>
      <c r="R78" s="40"/>
      <c r="S78" s="70"/>
    </row>
    <row r="79" spans="1:19" ht="36" customHeight="1" x14ac:dyDescent="0.15">
      <c r="A79" s="75"/>
      <c r="B79" s="127"/>
      <c r="C79" s="70"/>
      <c r="D79" s="70"/>
      <c r="K79" s="6"/>
      <c r="L79" s="280" t="s">
        <v>76</v>
      </c>
      <c r="M79" s="281"/>
      <c r="N79" s="237">
        <f>(N75*16%)+N75</f>
        <v>26684.168750000004</v>
      </c>
      <c r="O79" s="237">
        <f t="shared" ref="O79:Q79" si="15">(O75*16%)+O75</f>
        <v>19277.786250000001</v>
      </c>
      <c r="P79" s="237">
        <f t="shared" si="15"/>
        <v>13818.89875</v>
      </c>
      <c r="Q79" s="237">
        <f t="shared" si="15"/>
        <v>10335.672500000001</v>
      </c>
      <c r="R79" s="40"/>
      <c r="S79" s="70"/>
    </row>
    <row r="80" spans="1:19" ht="36" customHeight="1" x14ac:dyDescent="0.2">
      <c r="A80" s="75"/>
      <c r="B80" s="127"/>
      <c r="C80" s="70"/>
      <c r="D80" s="70"/>
      <c r="K80" s="6"/>
      <c r="L80" s="282" t="s">
        <v>68</v>
      </c>
      <c r="M80" s="283"/>
      <c r="N80" s="235">
        <f>N78+(N79*11)</f>
        <v>321297.52500000008</v>
      </c>
      <c r="O80" s="235">
        <f>O78+(O79*11)</f>
        <v>232420.93500000003</v>
      </c>
      <c r="P80" s="235">
        <f>P78+(P79*11)</f>
        <v>166914.285</v>
      </c>
      <c r="Q80" s="235">
        <f>Q78+(Q79*11)</f>
        <v>125115.57</v>
      </c>
      <c r="R80" s="41"/>
      <c r="S80" s="70"/>
    </row>
    <row r="81" spans="1:17" ht="24" customHeight="1" x14ac:dyDescent="0.15">
      <c r="A81" s="75"/>
      <c r="B81" s="127"/>
      <c r="D81" s="70"/>
      <c r="K81" s="70"/>
      <c r="L81" s="70"/>
      <c r="M81" s="70"/>
      <c r="N81" s="70"/>
      <c r="O81" s="70"/>
      <c r="P81" s="70"/>
      <c r="Q81" s="70"/>
    </row>
    <row r="82" spans="1:17" ht="24" customHeight="1" x14ac:dyDescent="0.2">
      <c r="A82" s="75"/>
      <c r="B82" s="318" t="s">
        <v>77</v>
      </c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</row>
    <row r="83" spans="1:17" ht="24" customHeight="1" x14ac:dyDescent="0.15">
      <c r="A83" s="119"/>
      <c r="B83" s="319" t="s">
        <v>78</v>
      </c>
      <c r="C83" s="319"/>
      <c r="D83" s="319"/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</row>
    <row r="84" spans="1:17" ht="24" customHeight="1" x14ac:dyDescent="0.15">
      <c r="A84" s="75"/>
      <c r="B84" s="319"/>
      <c r="C84" s="319"/>
      <c r="D84" s="319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</row>
    <row r="85" spans="1:17" ht="14" x14ac:dyDescent="0.15">
      <c r="A85" s="123"/>
      <c r="B85" s="319"/>
      <c r="C85" s="319"/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</row>
    <row r="86" spans="1:17" ht="19.5" customHeight="1" x14ac:dyDescent="0.15">
      <c r="A86" s="123"/>
      <c r="B86" s="319"/>
      <c r="C86" s="319"/>
      <c r="D86" s="319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</row>
    <row r="87" spans="1:17" ht="24" customHeight="1" x14ac:dyDescent="0.15">
      <c r="A87" s="75"/>
      <c r="B87" s="126"/>
      <c r="D87" s="70"/>
      <c r="K87" s="70"/>
      <c r="L87" s="70"/>
      <c r="M87" s="70"/>
      <c r="N87" s="70"/>
      <c r="O87" s="70"/>
      <c r="P87" s="70"/>
      <c r="Q87" s="70"/>
    </row>
    <row r="88" spans="1:17" ht="24" customHeight="1" x14ac:dyDescent="0.15">
      <c r="A88" s="75"/>
      <c r="B88" s="126"/>
      <c r="D88" s="70"/>
      <c r="K88" s="70"/>
      <c r="L88" s="70"/>
      <c r="M88" s="70"/>
      <c r="N88" s="70"/>
      <c r="O88" s="70"/>
      <c r="P88" s="70"/>
      <c r="Q88" s="70"/>
    </row>
    <row r="89" spans="1:17" ht="24" customHeight="1" x14ac:dyDescent="0.15">
      <c r="A89" s="75"/>
      <c r="B89" s="126"/>
      <c r="D89" s="70"/>
      <c r="K89" s="70"/>
      <c r="L89" s="70"/>
      <c r="M89" s="70"/>
      <c r="N89" s="70"/>
      <c r="O89" s="70"/>
      <c r="P89" s="70"/>
      <c r="Q89" s="70"/>
    </row>
    <row r="90" spans="1:17" ht="24" customHeight="1" x14ac:dyDescent="0.15">
      <c r="A90" s="119"/>
      <c r="B90" s="122"/>
      <c r="D90" s="70"/>
      <c r="K90" s="70"/>
      <c r="L90" s="70"/>
      <c r="M90" s="70"/>
      <c r="N90" s="70"/>
      <c r="O90" s="70"/>
      <c r="P90" s="70"/>
      <c r="Q90" s="70"/>
    </row>
    <row r="91" spans="1:17" ht="27" customHeight="1" x14ac:dyDescent="0.15">
      <c r="A91" s="75"/>
      <c r="B91" s="76"/>
      <c r="D91" s="70"/>
      <c r="K91" s="70"/>
      <c r="L91" s="70"/>
      <c r="M91" s="70"/>
      <c r="N91" s="70"/>
      <c r="O91" s="70"/>
      <c r="P91" s="70"/>
      <c r="Q91" s="70"/>
    </row>
    <row r="92" spans="1:17" ht="27" customHeight="1" x14ac:dyDescent="0.15">
      <c r="A92" s="75"/>
      <c r="B92" s="125"/>
      <c r="D92" s="70"/>
      <c r="K92" s="70"/>
      <c r="L92" s="70"/>
      <c r="M92" s="70"/>
      <c r="N92" s="70"/>
      <c r="O92" s="70"/>
      <c r="P92" s="70"/>
      <c r="Q92" s="70"/>
    </row>
    <row r="93" spans="1:17" ht="27" customHeight="1" x14ac:dyDescent="0.15">
      <c r="A93" s="75"/>
      <c r="B93" s="252"/>
      <c r="D93" s="70"/>
      <c r="K93" s="70"/>
      <c r="L93" s="70"/>
      <c r="M93" s="70"/>
      <c r="N93" s="70"/>
      <c r="O93" s="70"/>
      <c r="P93" s="70"/>
      <c r="Q93" s="70"/>
    </row>
    <row r="94" spans="1:17" ht="27" customHeight="1" x14ac:dyDescent="0.15">
      <c r="A94" s="75"/>
      <c r="B94" s="252"/>
      <c r="D94" s="70"/>
      <c r="K94" s="70"/>
      <c r="L94" s="70"/>
      <c r="M94" s="70"/>
      <c r="N94" s="70"/>
      <c r="O94" s="70"/>
      <c r="P94" s="70"/>
      <c r="Q94" s="70"/>
    </row>
    <row r="95" spans="1:17" ht="27" customHeight="1" x14ac:dyDescent="0.15">
      <c r="A95" s="75"/>
      <c r="B95" s="76"/>
      <c r="D95" s="70"/>
      <c r="K95" s="70"/>
      <c r="L95" s="70"/>
      <c r="M95" s="70"/>
      <c r="N95" s="70"/>
      <c r="O95" s="70"/>
      <c r="P95" s="70"/>
      <c r="Q95" s="70"/>
    </row>
    <row r="96" spans="1:17" ht="27" customHeight="1" x14ac:dyDescent="0.15">
      <c r="A96" s="75"/>
      <c r="B96" s="252"/>
      <c r="D96" s="70"/>
      <c r="K96" s="70"/>
      <c r="L96" s="70"/>
      <c r="M96" s="70"/>
      <c r="N96" s="70"/>
      <c r="O96" s="70"/>
      <c r="P96" s="70"/>
      <c r="Q96" s="70"/>
    </row>
    <row r="97" spans="1:2" ht="27" customHeight="1" x14ac:dyDescent="0.15">
      <c r="A97" s="75"/>
      <c r="B97" s="252"/>
    </row>
  </sheetData>
  <sheetProtection algorithmName="SHA-512" hashValue="8b1mJc6jRdNFUU98z5s70oXE0QiuXa6qr3V3Mx5KUG79TG0rduEcA3d5EEKJE0Rx2Z9D5TpxtknJME+2f3Km5Q==" saltValue="kqRxbL+ujN9PrWRaPCwFsA==" spinCount="100000" sheet="1" selectLockedCells="1"/>
  <mergeCells count="50">
    <mergeCell ref="L36:M36"/>
    <mergeCell ref="L40:Q40"/>
    <mergeCell ref="C36:I36"/>
    <mergeCell ref="C38:I38"/>
    <mergeCell ref="L37:M37"/>
    <mergeCell ref="L38:M38"/>
    <mergeCell ref="B51:B52"/>
    <mergeCell ref="A51:A52"/>
    <mergeCell ref="A26:B26"/>
    <mergeCell ref="C44:D44"/>
    <mergeCell ref="E44:F44"/>
    <mergeCell ref="L58:M58"/>
    <mergeCell ref="L69:M69"/>
    <mergeCell ref="L80:M80"/>
    <mergeCell ref="L49:Q49"/>
    <mergeCell ref="L60:Q60"/>
    <mergeCell ref="L53:M53"/>
    <mergeCell ref="L54:M54"/>
    <mergeCell ref="L55:M55"/>
    <mergeCell ref="L56:M56"/>
    <mergeCell ref="L57:M57"/>
    <mergeCell ref="L61:M61"/>
    <mergeCell ref="L62:M62"/>
    <mergeCell ref="L63:M63"/>
    <mergeCell ref="L64:M64"/>
    <mergeCell ref="L65:M65"/>
    <mergeCell ref="L66:M66"/>
    <mergeCell ref="L41:M41"/>
    <mergeCell ref="L42:M42"/>
    <mergeCell ref="L43:M43"/>
    <mergeCell ref="L44:M44"/>
    <mergeCell ref="L45:M45"/>
    <mergeCell ref="L46:M46"/>
    <mergeCell ref="L50:M50"/>
    <mergeCell ref="L51:M51"/>
    <mergeCell ref="L52:M52"/>
    <mergeCell ref="L47:M47"/>
    <mergeCell ref="L67:M67"/>
    <mergeCell ref="L68:M68"/>
    <mergeCell ref="L72:M72"/>
    <mergeCell ref="L73:M73"/>
    <mergeCell ref="L74:M74"/>
    <mergeCell ref="L75:M75"/>
    <mergeCell ref="L71:Q71"/>
    <mergeCell ref="B82:Q82"/>
    <mergeCell ref="B83:Q86"/>
    <mergeCell ref="L76:M76"/>
    <mergeCell ref="L77:M77"/>
    <mergeCell ref="L78:M78"/>
    <mergeCell ref="L79:M79"/>
  </mergeCells>
  <phoneticPr fontId="16" type="noConversion"/>
  <conditionalFormatting sqref="D40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G42 G40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7" fitToHeight="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G98"/>
  <sheetViews>
    <sheetView showGridLines="0" showRowColHeaders="0" view="pageBreakPreview" topLeftCell="A24" zoomScale="57" zoomScaleNormal="73" zoomScaleSheetLayoutView="57" workbookViewId="0">
      <selection activeCell="B8" sqref="B8"/>
    </sheetView>
  </sheetViews>
  <sheetFormatPr baseColWidth="10" defaultColWidth="9.1640625" defaultRowHeight="13" x14ac:dyDescent="0.15"/>
  <cols>
    <col min="1" max="1" width="4.83203125" style="70" customWidth="1"/>
    <col min="2" max="2" width="22.5" style="5" customWidth="1"/>
    <col min="3" max="3" width="16" style="5" customWidth="1"/>
    <col min="4" max="5" width="16" style="6" customWidth="1"/>
    <col min="6" max="6" width="21" style="6" customWidth="1"/>
    <col min="7" max="9" width="16" style="6" customWidth="1"/>
    <col min="10" max="10" width="13.6640625" style="5" customWidth="1"/>
    <col min="11" max="11" width="17.6640625" style="5" customWidth="1"/>
    <col min="12" max="12" width="20.6640625" style="5" customWidth="1"/>
    <col min="13" max="17" width="27.83203125" style="5" customWidth="1"/>
    <col min="18" max="16384" width="9.1640625" style="5"/>
  </cols>
  <sheetData>
    <row r="1" spans="2:59" s="70" customFormat="1" ht="76" customHeight="1" x14ac:dyDescent="0.15">
      <c r="D1" s="6"/>
      <c r="E1" s="6"/>
      <c r="F1" s="6"/>
      <c r="G1" s="6"/>
      <c r="H1" s="6"/>
      <c r="I1" s="6"/>
    </row>
    <row r="2" spans="2:59" s="70" customFormat="1" ht="343" customHeight="1" x14ac:dyDescent="0.15"/>
    <row r="3" spans="2:59" s="70" customFormat="1" x14ac:dyDescent="0.15"/>
    <row r="4" spans="2:59" s="70" customFormat="1" x14ac:dyDescent="0.15"/>
    <row r="5" spans="2:59" s="70" customFormat="1" x14ac:dyDescent="0.15"/>
    <row r="6" spans="2:59" s="70" customFormat="1" x14ac:dyDescent="0.15"/>
    <row r="7" spans="2:59" x14ac:dyDescent="0.1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</row>
    <row r="8" spans="2:59" ht="12.75" customHeight="1" x14ac:dyDescent="0.15">
      <c r="B8" s="26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11"/>
      <c r="BE8" s="11"/>
      <c r="BF8" s="70"/>
      <c r="BG8" s="70"/>
    </row>
    <row r="9" spans="2:59" x14ac:dyDescent="0.1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11"/>
      <c r="BE9" s="11" t="s">
        <v>0</v>
      </c>
      <c r="BF9" s="70"/>
      <c r="BG9" s="70"/>
    </row>
    <row r="10" spans="2:59" x14ac:dyDescent="0.15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11"/>
      <c r="BE10" s="11"/>
      <c r="BF10" s="70"/>
      <c r="BG10" s="70"/>
    </row>
    <row r="11" spans="2:59" x14ac:dyDescent="0.1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11"/>
      <c r="BE11" s="11"/>
      <c r="BF11" s="70"/>
      <c r="BG11" s="70"/>
    </row>
    <row r="12" spans="2:59" x14ac:dyDescent="0.15">
      <c r="B12" s="11"/>
      <c r="C12" s="11"/>
      <c r="D12" s="12"/>
      <c r="E12" s="12"/>
      <c r="F12" s="12"/>
      <c r="G12" s="12"/>
      <c r="H12" s="12"/>
      <c r="I12" s="12"/>
      <c r="J12" s="11"/>
      <c r="K12" s="11"/>
      <c r="L12" s="11"/>
      <c r="M12" s="11"/>
      <c r="N12" s="11"/>
      <c r="O12" s="11"/>
      <c r="P12" s="11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</row>
    <row r="13" spans="2:59" ht="16" x14ac:dyDescent="0.2">
      <c r="B13" s="11"/>
      <c r="C13" s="11"/>
      <c r="D13" s="12"/>
      <c r="E13" s="12"/>
      <c r="F13" s="12"/>
      <c r="G13" s="12"/>
      <c r="H13" s="12"/>
      <c r="I13" s="12"/>
      <c r="J13" s="11"/>
      <c r="K13" s="11"/>
      <c r="L13" s="11"/>
      <c r="M13" s="11"/>
      <c r="N13" s="13" t="s">
        <v>0</v>
      </c>
      <c r="O13" s="13" t="s">
        <v>0</v>
      </c>
      <c r="P13" s="13" t="s">
        <v>0</v>
      </c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</row>
    <row r="14" spans="2:59" x14ac:dyDescent="0.15">
      <c r="B14" s="11"/>
      <c r="C14" s="11"/>
      <c r="D14" s="12"/>
      <c r="E14" s="12"/>
      <c r="F14" s="12"/>
      <c r="G14" s="12"/>
      <c r="H14" s="12"/>
      <c r="I14" s="12"/>
      <c r="J14" s="11"/>
      <c r="K14" s="11"/>
      <c r="L14" s="11"/>
      <c r="M14" s="11"/>
      <c r="N14" s="11"/>
      <c r="O14" s="11"/>
      <c r="P14" s="11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</row>
    <row r="15" spans="2:59" x14ac:dyDescent="0.15">
      <c r="B15" s="11"/>
      <c r="C15" s="11"/>
      <c r="D15" s="12"/>
      <c r="E15" s="12"/>
      <c r="F15" s="12"/>
      <c r="G15" s="12"/>
      <c r="H15" s="12"/>
      <c r="I15" s="12"/>
      <c r="J15" s="11"/>
      <c r="K15" s="11"/>
      <c r="L15" s="11"/>
      <c r="M15" s="11"/>
      <c r="N15" s="11"/>
      <c r="O15" s="11"/>
      <c r="P15" s="11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</row>
    <row r="16" spans="2:59" x14ac:dyDescent="0.15">
      <c r="B16" s="11"/>
      <c r="C16" s="11"/>
      <c r="D16" s="12"/>
      <c r="E16" s="12"/>
      <c r="F16" s="12"/>
      <c r="G16" s="12"/>
      <c r="H16" s="12"/>
      <c r="I16" s="12"/>
      <c r="J16" s="11"/>
      <c r="K16" s="11"/>
      <c r="L16" s="11"/>
      <c r="M16" s="11"/>
      <c r="N16" s="11"/>
      <c r="O16" s="11"/>
      <c r="P16" s="11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</row>
    <row r="17" spans="1:17" x14ac:dyDescent="0.15"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</row>
    <row r="18" spans="1:17" ht="23" x14ac:dyDescent="0.25"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70"/>
    </row>
    <row r="19" spans="1:17" ht="23" x14ac:dyDescent="0.25"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70"/>
    </row>
    <row r="20" spans="1:17" s="70" customFormat="1" ht="23" x14ac:dyDescent="0.25"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</row>
    <row r="21" spans="1:17" s="70" customFormat="1" ht="23" x14ac:dyDescent="0.25"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</row>
    <row r="22" spans="1:17" s="70" customFormat="1" ht="23" x14ac:dyDescent="0.25"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</row>
    <row r="23" spans="1:17" s="70" customFormat="1" ht="58" customHeight="1" x14ac:dyDescent="0.25"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</row>
    <row r="24" spans="1:17" s="3" customFormat="1" ht="97" customHeight="1" x14ac:dyDescent="0.15">
      <c r="A24" s="64"/>
      <c r="B24" s="75"/>
      <c r="C24" s="252"/>
      <c r="D24" s="17"/>
      <c r="E24" s="17"/>
      <c r="F24" s="17"/>
      <c r="G24" s="17"/>
      <c r="H24" s="17"/>
      <c r="I24" s="17"/>
      <c r="J24" s="64"/>
      <c r="K24" s="64"/>
      <c r="L24" s="64"/>
      <c r="M24" s="64"/>
      <c r="N24" s="64"/>
      <c r="O24" s="64"/>
      <c r="P24" s="11"/>
      <c r="Q24" s="4"/>
    </row>
    <row r="25" spans="1:17" s="3" customFormat="1" ht="23.25" customHeight="1" x14ac:dyDescent="0.15">
      <c r="A25" s="64"/>
      <c r="B25" s="75"/>
      <c r="C25" s="252"/>
      <c r="D25" s="17"/>
      <c r="E25" s="17"/>
      <c r="F25" s="17"/>
      <c r="G25" s="17"/>
      <c r="H25" s="17"/>
      <c r="I25" s="17"/>
      <c r="J25" s="64"/>
      <c r="K25" s="64"/>
      <c r="L25" s="64"/>
      <c r="M25" s="64"/>
      <c r="N25" s="64"/>
      <c r="O25" s="64"/>
      <c r="P25" s="36"/>
      <c r="Q25" s="36"/>
    </row>
    <row r="26" spans="1:17" s="157" customFormat="1" ht="56" customHeight="1" x14ac:dyDescent="0.15">
      <c r="B26" s="254" t="s">
        <v>3</v>
      </c>
      <c r="C26" s="329" t="str">
        <f>+'INGRESO DE DATOS'!$D$15</f>
        <v>Nombre del Cliente</v>
      </c>
      <c r="D26" s="329"/>
      <c r="E26" s="329"/>
      <c r="F26" s="329"/>
      <c r="G26" s="329"/>
      <c r="H26" s="329"/>
      <c r="I26" s="329"/>
      <c r="J26" s="156"/>
      <c r="K26" s="293" t="s">
        <v>58</v>
      </c>
      <c r="L26" s="294"/>
      <c r="M26" s="158" t="s">
        <v>59</v>
      </c>
      <c r="N26" s="158" t="s">
        <v>60</v>
      </c>
      <c r="O26" s="158" t="s">
        <v>80</v>
      </c>
      <c r="P26" s="158" t="s">
        <v>82</v>
      </c>
      <c r="Q26" s="158" t="s">
        <v>83</v>
      </c>
    </row>
    <row r="27" spans="1:17" s="4" customFormat="1" ht="35" customHeight="1" x14ac:dyDescent="0.2">
      <c r="B27" s="160"/>
      <c r="C27" s="160"/>
      <c r="D27" s="160"/>
      <c r="E27" s="160"/>
      <c r="F27" s="160"/>
      <c r="G27" s="160"/>
      <c r="H27" s="161"/>
      <c r="I27" s="161"/>
      <c r="K27" s="302" t="s">
        <v>61</v>
      </c>
      <c r="L27" s="303"/>
      <c r="M27" s="159">
        <v>1000</v>
      </c>
      <c r="N27" s="159">
        <v>2000</v>
      </c>
      <c r="O27" s="159">
        <v>3500</v>
      </c>
      <c r="P27" s="159">
        <v>5000</v>
      </c>
      <c r="Q27" s="159">
        <v>10000</v>
      </c>
    </row>
    <row r="28" spans="1:17" s="157" customFormat="1" ht="35" customHeight="1" x14ac:dyDescent="0.15">
      <c r="B28" s="254" t="s">
        <v>10</v>
      </c>
      <c r="C28" s="329" t="str">
        <f>+'INGRESO DE DATOS'!$D$23</f>
        <v>Nombre del Agente</v>
      </c>
      <c r="D28" s="329"/>
      <c r="E28" s="329"/>
      <c r="F28" s="329"/>
      <c r="G28" s="329"/>
      <c r="H28" s="329"/>
      <c r="I28" s="329"/>
      <c r="J28" s="18"/>
      <c r="K28" s="304" t="s">
        <v>62</v>
      </c>
      <c r="L28" s="305"/>
      <c r="M28" s="159">
        <v>1000</v>
      </c>
      <c r="N28" s="159">
        <v>2000</v>
      </c>
      <c r="O28" s="159">
        <v>3500</v>
      </c>
      <c r="P28" s="159">
        <v>5000</v>
      </c>
      <c r="Q28" s="159">
        <v>10000</v>
      </c>
    </row>
    <row r="29" spans="1:17" s="8" customFormat="1" ht="23.25" customHeight="1" x14ac:dyDescent="0.2">
      <c r="B29" s="162"/>
      <c r="C29" s="162"/>
      <c r="D29" s="160"/>
      <c r="E29" s="160"/>
      <c r="F29" s="160"/>
      <c r="G29" s="160"/>
      <c r="H29" s="161"/>
      <c r="I29" s="161"/>
      <c r="J29" s="17"/>
      <c r="K29" s="11"/>
      <c r="L29" s="21"/>
      <c r="M29" s="11"/>
      <c r="N29" s="11"/>
      <c r="O29" s="11"/>
      <c r="P29" s="39"/>
      <c r="Q29" s="39"/>
    </row>
    <row r="30" spans="1:17" s="155" customFormat="1" ht="39" customHeight="1" x14ac:dyDescent="0.15">
      <c r="B30" s="325" t="s">
        <v>5</v>
      </c>
      <c r="C30" s="325"/>
      <c r="D30" s="253">
        <f>+'INGRESO DE DATOS'!$D$17</f>
        <v>2</v>
      </c>
      <c r="E30" s="324" t="s">
        <v>7</v>
      </c>
      <c r="F30" s="324"/>
      <c r="G30" s="253">
        <f>+'INGRESO DE DATOS'!$D$19</f>
        <v>34</v>
      </c>
      <c r="H30" s="163"/>
      <c r="I30" s="193">
        <f>VLOOKUP($D$30,Tablas!A1503:B1504,2,0)</f>
        <v>625</v>
      </c>
      <c r="J30" s="18"/>
      <c r="K30" s="306" t="s">
        <v>15</v>
      </c>
      <c r="L30" s="307"/>
      <c r="M30" s="307"/>
      <c r="N30" s="307"/>
      <c r="O30" s="307"/>
      <c r="P30" s="307"/>
      <c r="Q30" s="307"/>
    </row>
    <row r="31" spans="1:17" s="9" customFormat="1" ht="35" customHeight="1" x14ac:dyDescent="0.2">
      <c r="A31" s="71"/>
      <c r="B31" s="164"/>
      <c r="C31" s="165"/>
      <c r="D31" s="166"/>
      <c r="E31" s="166"/>
      <c r="F31" s="166"/>
      <c r="G31" s="166"/>
      <c r="H31" s="161"/>
      <c r="I31" s="161"/>
      <c r="J31" s="17"/>
      <c r="K31" s="284" t="s">
        <v>64</v>
      </c>
      <c r="L31" s="284"/>
      <c r="M31" s="159">
        <f>VLOOKUP($G$30,Tablas!$A$6:$G$72,3,TRUE)+(625)</f>
        <v>188587.5</v>
      </c>
      <c r="N31" s="159">
        <f>VLOOKUP($G$30,Tablas!$A$6:$G$72,4,TRUE)+(625)</f>
        <v>136200</v>
      </c>
      <c r="O31" s="159">
        <f>VLOOKUP($G$30,Tablas!$A$6:$G$72,5,TRUE)+(625)</f>
        <v>105475</v>
      </c>
      <c r="P31" s="159">
        <f>VLOOKUP($G$30,Tablas!$A$6:$G$72,6,TRUE)+(625)</f>
        <v>91587.5</v>
      </c>
      <c r="Q31" s="159">
        <f>VLOOKUP($G$30,Tablas!$A$6:$G$72,7,TRUE)+(625)</f>
        <v>71250</v>
      </c>
    </row>
    <row r="32" spans="1:17" s="155" customFormat="1" ht="50" customHeight="1" x14ac:dyDescent="0.15">
      <c r="B32" s="325" t="s">
        <v>6</v>
      </c>
      <c r="C32" s="325"/>
      <c r="D32" s="253">
        <f>+'INGRESO DE DATOS'!$H$17</f>
        <v>0</v>
      </c>
      <c r="E32" s="324" t="s">
        <v>8</v>
      </c>
      <c r="F32" s="324"/>
      <c r="G32" s="253">
        <f>+'INGRESO DE DATOS'!$H$19</f>
        <v>35</v>
      </c>
      <c r="H32" s="167"/>
      <c r="I32" s="167"/>
      <c r="J32" s="18"/>
      <c r="K32" s="285" t="s">
        <v>65</v>
      </c>
      <c r="L32" s="285"/>
      <c r="M32" s="159">
        <f>IF($D$30=1,0,(VLOOKUP($G$32,Tablas!$A$6:$G$72,3,TRUE)))+($I$30)</f>
        <v>192462.5</v>
      </c>
      <c r="N32" s="159">
        <f>IF($D$30=1,0,(VLOOKUP($G$32,Tablas!$A$6:$G$72,4,TRUE)))+($I$30)</f>
        <v>138987.5</v>
      </c>
      <c r="O32" s="159">
        <f>IF($D$30=1,0,(VLOOKUP($G$32,Tablas!$A$6:$G$72,5,TRUE)))+($I$30)</f>
        <v>107650</v>
      </c>
      <c r="P32" s="159">
        <f>IF($D$30=1,0,(VLOOKUP($G$32,Tablas!$A$6:$G$72,6,TRUE)))+($I$30)</f>
        <v>93475</v>
      </c>
      <c r="Q32" s="159">
        <f>IF($D$30=1,0,(VLOOKUP($G$32,Tablas!$A$6:$G$72,7,TRUE)))+($I$30)</f>
        <v>72712.5</v>
      </c>
    </row>
    <row r="33" spans="1:17" s="9" customFormat="1" ht="35" customHeight="1" x14ac:dyDescent="0.15">
      <c r="A33" s="71"/>
      <c r="B33" s="65"/>
      <c r="C33" s="66"/>
      <c r="D33" s="67"/>
      <c r="E33" s="65"/>
      <c r="F33" s="65" t="s">
        <v>0</v>
      </c>
      <c r="G33" s="65" t="s">
        <v>0</v>
      </c>
      <c r="H33" s="22"/>
      <c r="I33" s="22"/>
      <c r="J33" s="22"/>
      <c r="K33" s="284" t="s">
        <v>84</v>
      </c>
      <c r="L33" s="284"/>
      <c r="M33" s="159">
        <f>IF($D$32=0,0,(VLOOKUP($D$32,Tablas!$A$73:$G$75,3,TRUE)))</f>
        <v>0</v>
      </c>
      <c r="N33" s="159">
        <f>IF($D$32=0,0,(VLOOKUP($D$32,Tablas!$A$73:$G$75,4,TRUE)))</f>
        <v>0</v>
      </c>
      <c r="O33" s="159">
        <f>IF($D$32=0,0,(VLOOKUP($D$32,Tablas!$A$73:$G$75,5,TRUE)))</f>
        <v>0</v>
      </c>
      <c r="P33" s="159">
        <f>IF($D$32=0,0,(VLOOKUP($D$32,Tablas!$A$73:$G$75,6,TRUE)))</f>
        <v>0</v>
      </c>
      <c r="Q33" s="159">
        <f>IF($D$32=0,0,(VLOOKUP($D$32,Tablas!$A$73:$G$75,7,TRUE)))</f>
        <v>0</v>
      </c>
    </row>
    <row r="34" spans="1:17" s="10" customFormat="1" ht="29" customHeight="1" x14ac:dyDescent="0.15">
      <c r="B34" s="65"/>
      <c r="C34" s="328" t="s">
        <v>67</v>
      </c>
      <c r="D34" s="328"/>
      <c r="E34" s="328"/>
      <c r="F34" s="168">
        <f ca="1">NOW()</f>
        <v>44209.568305208333</v>
      </c>
      <c r="G34" s="65"/>
      <c r="H34" s="17"/>
      <c r="I34" s="17"/>
      <c r="J34" s="22"/>
      <c r="K34" s="286" t="s">
        <v>40</v>
      </c>
      <c r="L34" s="287"/>
      <c r="M34" s="170">
        <f>SUM(M31:M33)</f>
        <v>381050</v>
      </c>
      <c r="N34" s="170">
        <f t="shared" ref="N34:Q34" si="0">SUM(N31:N33)</f>
        <v>275187.5</v>
      </c>
      <c r="O34" s="170">
        <f t="shared" si="0"/>
        <v>213125</v>
      </c>
      <c r="P34" s="170">
        <f t="shared" si="0"/>
        <v>185062.5</v>
      </c>
      <c r="Q34" s="170">
        <f t="shared" si="0"/>
        <v>143962.5</v>
      </c>
    </row>
    <row r="35" spans="1:17" s="9" customFormat="1" ht="29" customHeight="1" x14ac:dyDescent="0.15">
      <c r="A35" s="71"/>
      <c r="B35" s="64"/>
      <c r="C35" s="64"/>
      <c r="D35" s="11"/>
      <c r="E35" s="11" t="s">
        <v>0</v>
      </c>
      <c r="F35" s="19" t="b">
        <v>0</v>
      </c>
      <c r="G35" s="20"/>
      <c r="H35" s="22"/>
      <c r="I35" s="22"/>
      <c r="J35" s="17"/>
      <c r="K35" s="274" t="s">
        <v>41</v>
      </c>
      <c r="L35" s="275"/>
      <c r="M35" s="159">
        <v>937.5</v>
      </c>
      <c r="N35" s="159">
        <v>937.5</v>
      </c>
      <c r="O35" s="159">
        <v>937.5</v>
      </c>
      <c r="P35" s="159">
        <v>937.5</v>
      </c>
      <c r="Q35" s="159">
        <v>937.5</v>
      </c>
    </row>
    <row r="36" spans="1:17" s="9" customFormat="1" ht="29" customHeight="1" x14ac:dyDescent="0.15">
      <c r="A36" s="71"/>
      <c r="B36" s="119"/>
      <c r="C36" s="118"/>
      <c r="D36" s="24"/>
      <c r="E36" s="24"/>
      <c r="F36" s="24"/>
      <c r="G36" s="24"/>
      <c r="H36" s="24"/>
      <c r="I36" s="24"/>
      <c r="J36" s="22"/>
      <c r="K36" s="276" t="s">
        <v>42</v>
      </c>
      <c r="L36" s="277"/>
      <c r="M36" s="159">
        <f>SUM(M34:M35)*16%</f>
        <v>61118</v>
      </c>
      <c r="N36" s="159">
        <f>SUM(N34:N35)*16%</f>
        <v>44180</v>
      </c>
      <c r="O36" s="159">
        <f t="shared" ref="O36:Q36" si="1">SUM(O34:O35)*16%</f>
        <v>34250</v>
      </c>
      <c r="P36" s="159">
        <f t="shared" si="1"/>
        <v>29760</v>
      </c>
      <c r="Q36" s="159">
        <f t="shared" si="1"/>
        <v>23184</v>
      </c>
    </row>
    <row r="37" spans="1:17" s="9" customFormat="1" ht="42" customHeight="1" x14ac:dyDescent="0.15">
      <c r="A37" s="71"/>
      <c r="B37" s="75"/>
      <c r="C37" s="252"/>
      <c r="D37" s="24"/>
      <c r="E37" s="24"/>
      <c r="F37" s="24"/>
      <c r="G37" s="24"/>
      <c r="H37" s="24"/>
      <c r="I37" s="24"/>
      <c r="J37" s="24"/>
      <c r="K37" s="282" t="s">
        <v>68</v>
      </c>
      <c r="L37" s="283"/>
      <c r="M37" s="235">
        <f>SUM(M34:M36)</f>
        <v>443105.5</v>
      </c>
      <c r="N37" s="235">
        <f>SUM(N34:N36)</f>
        <v>320305</v>
      </c>
      <c r="O37" s="235">
        <f t="shared" ref="O37:Q37" si="2">SUM(O34:O36)</f>
        <v>248312.5</v>
      </c>
      <c r="P37" s="235">
        <f t="shared" si="2"/>
        <v>215760</v>
      </c>
      <c r="Q37" s="235">
        <f t="shared" si="2"/>
        <v>168084</v>
      </c>
    </row>
    <row r="38" spans="1:17" s="9" customFormat="1" ht="45" customHeight="1" x14ac:dyDescent="0.15">
      <c r="A38" s="71"/>
      <c r="B38" s="75"/>
      <c r="C38" s="76"/>
      <c r="D38" s="24"/>
      <c r="E38" s="24"/>
      <c r="F38" s="24"/>
      <c r="G38" s="24"/>
      <c r="H38" s="24"/>
      <c r="I38" s="24"/>
      <c r="J38" s="24"/>
      <c r="K38" s="71"/>
      <c r="L38" s="71"/>
      <c r="M38" s="71"/>
      <c r="N38" s="71"/>
      <c r="O38" s="71"/>
      <c r="P38" s="73"/>
      <c r="Q38" s="73"/>
    </row>
    <row r="39" spans="1:17" s="10" customFormat="1" ht="39" customHeight="1" x14ac:dyDescent="0.15">
      <c r="B39" s="75"/>
      <c r="C39" s="76"/>
      <c r="D39" s="24"/>
      <c r="E39" s="24"/>
      <c r="F39" s="24"/>
      <c r="G39" s="24"/>
      <c r="H39" s="24"/>
      <c r="I39" s="24"/>
      <c r="J39" s="24"/>
      <c r="K39" s="315" t="s">
        <v>33</v>
      </c>
      <c r="L39" s="316"/>
      <c r="M39" s="316"/>
      <c r="N39" s="316"/>
      <c r="O39" s="316"/>
      <c r="P39" s="316"/>
      <c r="Q39" s="316"/>
    </row>
    <row r="40" spans="1:17" s="9" customFormat="1" ht="35" customHeight="1" x14ac:dyDescent="0.15">
      <c r="A40" s="71"/>
      <c r="B40" s="119"/>
      <c r="C40" s="118"/>
      <c r="D40" s="18"/>
      <c r="E40" s="18"/>
      <c r="F40" s="18"/>
      <c r="G40" s="18"/>
      <c r="H40" s="18"/>
      <c r="I40" s="18"/>
      <c r="J40" s="24"/>
      <c r="K40" s="284" t="s">
        <v>64</v>
      </c>
      <c r="L40" s="284"/>
      <c r="M40" s="159">
        <f>VLOOKUP($G$30,Tablas!$A$455:$G$521,3,TRUE)</f>
        <v>98536.96875</v>
      </c>
      <c r="N40" s="159">
        <f>VLOOKUP($G$30,Tablas!$A$455:$G$521,4,TRUE)</f>
        <v>71164.5</v>
      </c>
      <c r="O40" s="159">
        <f>VLOOKUP($G$30,Tablas!$A$455:$G$521,5,TRUE)</f>
        <v>55110.6875</v>
      </c>
      <c r="P40" s="159">
        <f>VLOOKUP($G$30,Tablas!$A$455:$G$521,6,TRUE)</f>
        <v>47854.46875</v>
      </c>
      <c r="Q40" s="159">
        <f>VLOOKUP($G$30,Tablas!$A$455:$G$521,7,TRUE)</f>
        <v>37228.125</v>
      </c>
    </row>
    <row r="41" spans="1:17" s="9" customFormat="1" ht="35" customHeight="1" x14ac:dyDescent="0.15">
      <c r="A41" s="71"/>
      <c r="B41" s="321"/>
      <c r="C41" s="330"/>
      <c r="D41" s="18"/>
      <c r="E41" s="18"/>
      <c r="F41" s="18"/>
      <c r="G41" s="18"/>
      <c r="H41" s="18"/>
      <c r="I41" s="18"/>
      <c r="J41" s="18"/>
      <c r="K41" s="285" t="s">
        <v>65</v>
      </c>
      <c r="L41" s="285"/>
      <c r="M41" s="159">
        <f>IF($D$30=1,0,(VLOOKUP($G$32,Tablas!$A$455:$G$521,3,TRUE)))</f>
        <v>100561.65625</v>
      </c>
      <c r="N41" s="159">
        <f>IF($D$30=1,0,(VLOOKUP($G$32,Tablas!$A$455:$G$521,4,TRUE)))</f>
        <v>72620.96875</v>
      </c>
      <c r="O41" s="159">
        <f>IF($D$30=1,0,(VLOOKUP($G$32,Tablas!$A$455:$G$521,5,TRUE)))</f>
        <v>56247.125</v>
      </c>
      <c r="P41" s="159">
        <f>IF($D$30=1,0,(VLOOKUP($G$32,Tablas!$A$455:$G$521,6,TRUE)))</f>
        <v>48840.6875</v>
      </c>
      <c r="Q41" s="159">
        <f>IF($D$30=1,0,(VLOOKUP($G$32,Tablas!$A$455:$G$521,7,TRUE)))</f>
        <v>37992.28125</v>
      </c>
    </row>
    <row r="42" spans="1:17" s="9" customFormat="1" ht="35" customHeight="1" x14ac:dyDescent="0.15">
      <c r="A42" s="71"/>
      <c r="B42" s="321"/>
      <c r="C42" s="330"/>
      <c r="D42" s="17"/>
      <c r="E42" s="17"/>
      <c r="F42" s="17"/>
      <c r="G42" s="17"/>
      <c r="H42" s="17"/>
      <c r="I42" s="17"/>
      <c r="J42" s="18"/>
      <c r="K42" s="284" t="s">
        <v>66</v>
      </c>
      <c r="L42" s="284"/>
      <c r="M42" s="159">
        <f>IF($D$32=0,0,(VLOOKUP($D$32,Tablas!$A$522:$G$524,3,TRUE)))</f>
        <v>0</v>
      </c>
      <c r="N42" s="159">
        <f>IF($D$32=0,0,(VLOOKUP($D$32,Tablas!$A$522:$G$524,4,TRUE)))</f>
        <v>0</v>
      </c>
      <c r="O42" s="159">
        <f>IF($D$32=0,0,(VLOOKUP($D$32,Tablas!$A$522:$G$524,5,TRUE)))</f>
        <v>0</v>
      </c>
      <c r="P42" s="159">
        <f>IF($D$32=0,0,(VLOOKUP($D$32,Tablas!$A$522:$G$524,6,TRUE)))</f>
        <v>0</v>
      </c>
      <c r="Q42" s="159">
        <f>IF($D$32=0,0,(VLOOKUP($D$32,Tablas!$A$522:$G$524,7,TRUE)))</f>
        <v>0</v>
      </c>
    </row>
    <row r="43" spans="1:17" s="9" customFormat="1" ht="29" customHeight="1" x14ac:dyDescent="0.15">
      <c r="A43" s="71"/>
      <c r="B43" s="75"/>
      <c r="C43" s="252"/>
      <c r="D43" s="17"/>
      <c r="E43" s="17"/>
      <c r="F43" s="17"/>
      <c r="G43" s="17"/>
      <c r="H43" s="17"/>
      <c r="I43" s="17"/>
      <c r="J43" s="17"/>
      <c r="K43" s="286" t="s">
        <v>40</v>
      </c>
      <c r="L43" s="287"/>
      <c r="M43" s="170">
        <f>SUM(M40:M42)</f>
        <v>199098.625</v>
      </c>
      <c r="N43" s="170">
        <f t="shared" ref="N43:Q43" si="3">SUM(N40:N42)</f>
        <v>143785.46875</v>
      </c>
      <c r="O43" s="170">
        <f t="shared" si="3"/>
        <v>111357.8125</v>
      </c>
      <c r="P43" s="170">
        <f t="shared" si="3"/>
        <v>96695.15625</v>
      </c>
      <c r="Q43" s="170">
        <f t="shared" si="3"/>
        <v>75220.40625</v>
      </c>
    </row>
    <row r="44" spans="1:17" s="10" customFormat="1" ht="29" customHeight="1" x14ac:dyDescent="0.15">
      <c r="B44" s="75"/>
      <c r="C44" s="252"/>
      <c r="D44" s="17"/>
      <c r="E44" s="17"/>
      <c r="F44" s="17"/>
      <c r="G44" s="17"/>
      <c r="H44" s="17"/>
      <c r="I44" s="17"/>
      <c r="J44" s="17"/>
      <c r="K44" s="274" t="s">
        <v>41</v>
      </c>
      <c r="L44" s="275"/>
      <c r="M44" s="159">
        <v>937.5</v>
      </c>
      <c r="N44" s="159">
        <v>937.5</v>
      </c>
      <c r="O44" s="159">
        <v>937.5</v>
      </c>
      <c r="P44" s="159">
        <v>937.5</v>
      </c>
      <c r="Q44" s="159">
        <v>937.5</v>
      </c>
    </row>
    <row r="45" spans="1:17" s="9" customFormat="1" ht="29" customHeight="1" x14ac:dyDescent="0.15">
      <c r="A45" s="71"/>
      <c r="B45" s="75"/>
      <c r="C45" s="252"/>
      <c r="D45" s="17"/>
      <c r="E45" s="17"/>
      <c r="F45" s="17"/>
      <c r="G45" s="17"/>
      <c r="H45" s="17"/>
      <c r="I45" s="17"/>
      <c r="J45" s="17"/>
      <c r="K45" s="276" t="s">
        <v>42</v>
      </c>
      <c r="L45" s="277"/>
      <c r="M45" s="159">
        <f>SUM(M43:M44)*16%</f>
        <v>32005.780000000002</v>
      </c>
      <c r="N45" s="159">
        <f t="shared" ref="N45:Q45" si="4">SUM(N43:N44)*16%</f>
        <v>23155.674999999999</v>
      </c>
      <c r="O45" s="159">
        <f t="shared" si="4"/>
        <v>17967.25</v>
      </c>
      <c r="P45" s="159">
        <f t="shared" si="4"/>
        <v>15621.225</v>
      </c>
      <c r="Q45" s="159">
        <f t="shared" si="4"/>
        <v>12185.264999999999</v>
      </c>
    </row>
    <row r="46" spans="1:17" s="9" customFormat="1" ht="35" customHeight="1" x14ac:dyDescent="0.15">
      <c r="A46" s="71"/>
      <c r="B46" s="75"/>
      <c r="C46" s="252"/>
      <c r="D46" s="18"/>
      <c r="E46" s="18"/>
      <c r="F46" s="18"/>
      <c r="G46" s="18"/>
      <c r="H46" s="18"/>
      <c r="I46" s="18"/>
      <c r="J46" s="17"/>
      <c r="K46" s="278" t="s">
        <v>73</v>
      </c>
      <c r="L46" s="279"/>
      <c r="M46" s="237">
        <f>SUM(M43:M45)</f>
        <v>232041.905</v>
      </c>
      <c r="N46" s="237">
        <f t="shared" ref="N46:Q46" si="5">SUM(N43:N45)</f>
        <v>167878.64374999999</v>
      </c>
      <c r="O46" s="237">
        <f t="shared" si="5"/>
        <v>130262.5625</v>
      </c>
      <c r="P46" s="237">
        <f t="shared" si="5"/>
        <v>113253.88125000001</v>
      </c>
      <c r="Q46" s="237">
        <f t="shared" si="5"/>
        <v>88343.171249999999</v>
      </c>
    </row>
    <row r="47" spans="1:17" s="9" customFormat="1" ht="35" customHeight="1" x14ac:dyDescent="0.15">
      <c r="A47" s="71"/>
      <c r="B47" s="75"/>
      <c r="C47" s="252"/>
      <c r="D47" s="18"/>
      <c r="E47" s="18"/>
      <c r="F47" s="18"/>
      <c r="G47" s="18"/>
      <c r="H47" s="18"/>
      <c r="I47" s="18"/>
      <c r="J47" s="18"/>
      <c r="K47" s="280" t="s">
        <v>71</v>
      </c>
      <c r="L47" s="281"/>
      <c r="M47" s="237">
        <f>(M43*16%)+M43</f>
        <v>230954.405</v>
      </c>
      <c r="N47" s="237">
        <f t="shared" ref="N47:Q47" si="6">(N43*16%)+N43</f>
        <v>166791.14374999999</v>
      </c>
      <c r="O47" s="237">
        <f t="shared" si="6"/>
        <v>129175.0625</v>
      </c>
      <c r="P47" s="237">
        <f t="shared" si="6"/>
        <v>112166.38125000001</v>
      </c>
      <c r="Q47" s="237">
        <f t="shared" si="6"/>
        <v>87255.671249999999</v>
      </c>
    </row>
    <row r="48" spans="1:17" s="9" customFormat="1" ht="42" customHeight="1" x14ac:dyDescent="0.15">
      <c r="A48" s="71"/>
      <c r="B48" s="75"/>
      <c r="C48" s="76"/>
      <c r="D48" s="27"/>
      <c r="E48" s="27"/>
      <c r="F48" s="27"/>
      <c r="G48" s="27"/>
      <c r="H48" s="27"/>
      <c r="I48" s="27"/>
      <c r="J48" s="18"/>
      <c r="K48" s="282" t="s">
        <v>68</v>
      </c>
      <c r="L48" s="283"/>
      <c r="M48" s="235">
        <f>M46+M47</f>
        <v>462996.31</v>
      </c>
      <c r="N48" s="235">
        <f t="shared" ref="N48:O48" si="7">N46+N47</f>
        <v>334669.78749999998</v>
      </c>
      <c r="O48" s="235">
        <f t="shared" si="7"/>
        <v>259437.625</v>
      </c>
      <c r="P48" s="235">
        <f t="shared" ref="P48:Q48" si="8">P46+P47</f>
        <v>225420.26250000001</v>
      </c>
      <c r="Q48" s="235">
        <f t="shared" si="8"/>
        <v>175598.8425</v>
      </c>
    </row>
    <row r="49" spans="1:17" s="9" customFormat="1" ht="45" customHeight="1" x14ac:dyDescent="0.15">
      <c r="A49" s="71"/>
      <c r="B49" s="75"/>
      <c r="C49" s="252"/>
      <c r="D49" s="27"/>
      <c r="E49" s="27"/>
      <c r="F49" s="27"/>
      <c r="G49" s="27"/>
      <c r="H49" s="27"/>
      <c r="I49" s="27"/>
      <c r="J49" s="27"/>
      <c r="K49" s="70"/>
      <c r="L49" s="70"/>
      <c r="M49" s="70"/>
      <c r="N49" s="70"/>
      <c r="O49" s="70"/>
      <c r="P49" s="39"/>
      <c r="Q49" s="39"/>
    </row>
    <row r="50" spans="1:17" s="9" customFormat="1" ht="39" customHeight="1" x14ac:dyDescent="0.15">
      <c r="A50" s="71"/>
      <c r="B50" s="75"/>
      <c r="C50" s="252"/>
      <c r="D50" s="27"/>
      <c r="E50" s="27"/>
      <c r="F50" s="27"/>
      <c r="G50" s="27"/>
      <c r="H50" s="27"/>
      <c r="I50" s="27"/>
      <c r="J50" s="27"/>
      <c r="K50" s="291" t="s">
        <v>34</v>
      </c>
      <c r="L50" s="292"/>
      <c r="M50" s="292"/>
      <c r="N50" s="292"/>
      <c r="O50" s="292"/>
      <c r="P50" s="292"/>
      <c r="Q50" s="292"/>
    </row>
    <row r="51" spans="1:17" s="10" customFormat="1" ht="35" customHeight="1" x14ac:dyDescent="0.15">
      <c r="B51" s="75"/>
      <c r="C51" s="252"/>
      <c r="D51" s="70"/>
      <c r="E51" s="70"/>
      <c r="F51" s="70"/>
      <c r="G51" s="70"/>
      <c r="H51" s="70"/>
      <c r="I51" s="70"/>
      <c r="J51" s="27"/>
      <c r="K51" s="284" t="s">
        <v>64</v>
      </c>
      <c r="L51" s="284"/>
      <c r="M51" s="159">
        <f>VLOOKUP($G$30,Tablas!$A$680:$G$746,3,TRUE)</f>
        <v>50682.890625</v>
      </c>
      <c r="N51" s="159">
        <f>VLOOKUP($G$30,Tablas!$A$680:$G$746,4,TRUE)</f>
        <v>36603.75</v>
      </c>
      <c r="O51" s="159">
        <f>VLOOKUP($G$30,Tablas!$A$680:$G$746,5,TRUE)</f>
        <v>28346.40625</v>
      </c>
      <c r="P51" s="159">
        <f>VLOOKUP($G$30,Tablas!$A$680:$G$746,6,TRUE)</f>
        <v>24614.140625</v>
      </c>
      <c r="Q51" s="159">
        <f>VLOOKUP($G$30,Tablas!$A$680:$G$746,7,TRUE)</f>
        <v>19148.4375</v>
      </c>
    </row>
    <row r="52" spans="1:17" s="9" customFormat="1" ht="35" customHeight="1" x14ac:dyDescent="0.15">
      <c r="A52" s="71"/>
      <c r="B52" s="75"/>
      <c r="C52" s="252"/>
      <c r="D52" s="70"/>
      <c r="E52" s="70"/>
      <c r="F52" s="70"/>
      <c r="G52" s="70"/>
      <c r="H52" s="70"/>
      <c r="I52" s="70"/>
      <c r="J52" s="70"/>
      <c r="K52" s="285" t="s">
        <v>65</v>
      </c>
      <c r="L52" s="285"/>
      <c r="M52" s="159">
        <f>IF($D$30=1,0,(VLOOKUP($G$32,Tablas!$A$680:$G$746,3,TRUE)))</f>
        <v>51724.296875</v>
      </c>
      <c r="N52" s="159">
        <f>IF($D$30=1,0,(VLOOKUP($G$32,Tablas!$A$680:$G$746,4,TRUE)))</f>
        <v>37352.890625</v>
      </c>
      <c r="O52" s="159">
        <f>IF($D$30=1,0,(VLOOKUP($G$32,Tablas!$A$680:$G$746,5,TRUE)))</f>
        <v>28930.9375</v>
      </c>
      <c r="P52" s="159">
        <f>IF($D$30=1,0,(VLOOKUP($G$32,Tablas!$A$680:$G$746,6,TRUE)))</f>
        <v>25121.40625</v>
      </c>
      <c r="Q52" s="159">
        <f>IF($D$30=1,0,(VLOOKUP($G$32,Tablas!$A$680:$G$746,7,TRUE)))</f>
        <v>19541.484375</v>
      </c>
    </row>
    <row r="53" spans="1:17" s="9" customFormat="1" ht="35" customHeight="1" x14ac:dyDescent="0.15">
      <c r="A53" s="71"/>
      <c r="B53" s="75"/>
      <c r="C53" s="252"/>
      <c r="D53" s="70"/>
      <c r="E53" s="70"/>
      <c r="F53" s="70"/>
      <c r="G53" s="70"/>
      <c r="H53" s="70"/>
      <c r="I53" s="70"/>
      <c r="J53" s="70"/>
      <c r="K53" s="284" t="s">
        <v>66</v>
      </c>
      <c r="L53" s="284"/>
      <c r="M53" s="159">
        <f>IF($D$32=0,0,(VLOOKUP($D$32,Tablas!$A$747:$G$749,3,TRUE)))</f>
        <v>0</v>
      </c>
      <c r="N53" s="159">
        <f>IF($D$32=0,0,(VLOOKUP($D$32,Tablas!$A$747:$G$749,4,TRUE)))</f>
        <v>0</v>
      </c>
      <c r="O53" s="159">
        <f>IF($D$32=0,0,(VLOOKUP($D$32,Tablas!$A$747:$G$749,5,TRUE)))</f>
        <v>0</v>
      </c>
      <c r="P53" s="159">
        <f>IF($D$32=0,0,(VLOOKUP($D$32,Tablas!$A$747:$G$749,6,TRUE)))</f>
        <v>0</v>
      </c>
      <c r="Q53" s="159">
        <f>IF($D$32=0,0,(VLOOKUP($D$32,Tablas!$A$747:$G$749,7,TRUE)))</f>
        <v>0</v>
      </c>
    </row>
    <row r="54" spans="1:17" s="9" customFormat="1" ht="29" customHeight="1" x14ac:dyDescent="0.15">
      <c r="A54" s="71"/>
      <c r="B54" s="119"/>
      <c r="C54" s="118"/>
      <c r="D54" s="70"/>
      <c r="E54" s="70"/>
      <c r="F54" s="70"/>
      <c r="G54" s="70"/>
      <c r="H54" s="70"/>
      <c r="I54" s="70"/>
      <c r="J54" s="70"/>
      <c r="K54" s="286" t="s">
        <v>40</v>
      </c>
      <c r="L54" s="287"/>
      <c r="M54" s="170">
        <f>SUM(M51:M53)</f>
        <v>102407.1875</v>
      </c>
      <c r="N54" s="170">
        <f t="shared" ref="N54:Q54" si="9">SUM(N51:N53)</f>
        <v>73956.640625</v>
      </c>
      <c r="O54" s="170">
        <f t="shared" si="9"/>
        <v>57277.34375</v>
      </c>
      <c r="P54" s="170">
        <f t="shared" si="9"/>
        <v>49735.546875</v>
      </c>
      <c r="Q54" s="170">
        <f t="shared" si="9"/>
        <v>38689.921875</v>
      </c>
    </row>
    <row r="55" spans="1:17" s="9" customFormat="1" ht="29" customHeight="1" x14ac:dyDescent="0.15">
      <c r="A55" s="71"/>
      <c r="B55" s="75"/>
      <c r="C55" s="76"/>
      <c r="D55" s="70"/>
      <c r="E55" s="70"/>
      <c r="F55" s="70"/>
      <c r="G55" s="70"/>
      <c r="H55" s="70"/>
      <c r="I55" s="70"/>
      <c r="J55" s="70"/>
      <c r="K55" s="274" t="s">
        <v>41</v>
      </c>
      <c r="L55" s="275"/>
      <c r="M55" s="159">
        <v>937.5</v>
      </c>
      <c r="N55" s="159">
        <v>937.5</v>
      </c>
      <c r="O55" s="159">
        <v>937.5</v>
      </c>
      <c r="P55" s="159">
        <v>937.5</v>
      </c>
      <c r="Q55" s="159">
        <v>937.5</v>
      </c>
    </row>
    <row r="56" spans="1:17" s="10" customFormat="1" ht="29" customHeight="1" x14ac:dyDescent="0.15">
      <c r="B56" s="75"/>
      <c r="C56" s="252"/>
      <c r="D56" s="70"/>
      <c r="E56" s="70"/>
      <c r="F56" s="70"/>
      <c r="G56" s="70"/>
      <c r="H56" s="70"/>
      <c r="I56" s="70"/>
      <c r="J56" s="70"/>
      <c r="K56" s="276" t="s">
        <v>42</v>
      </c>
      <c r="L56" s="277"/>
      <c r="M56" s="159">
        <f>SUM(M54:M55)*16%</f>
        <v>16535.150000000001</v>
      </c>
      <c r="N56" s="159">
        <f t="shared" ref="N56:Q56" si="10">SUM(N54:N55)*16%</f>
        <v>11983.0625</v>
      </c>
      <c r="O56" s="159">
        <f t="shared" si="10"/>
        <v>9314.375</v>
      </c>
      <c r="P56" s="159">
        <f t="shared" si="10"/>
        <v>8107.6875</v>
      </c>
      <c r="Q56" s="159">
        <f t="shared" si="10"/>
        <v>6340.3874999999998</v>
      </c>
    </row>
    <row r="57" spans="1:17" ht="35" customHeight="1" x14ac:dyDescent="0.15">
      <c r="B57" s="75"/>
      <c r="C57" s="252"/>
      <c r="D57" s="70"/>
      <c r="E57" s="70"/>
      <c r="F57" s="70"/>
      <c r="G57" s="70"/>
      <c r="H57" s="70"/>
      <c r="I57" s="70"/>
      <c r="J57" s="70"/>
      <c r="K57" s="326" t="s">
        <v>73</v>
      </c>
      <c r="L57" s="327"/>
      <c r="M57" s="237">
        <f>SUM(M54:M56)</f>
        <v>119879.83749999999</v>
      </c>
      <c r="N57" s="237">
        <f t="shared" ref="N57:Q57" si="11">SUM(N54:N56)</f>
        <v>86877.203125</v>
      </c>
      <c r="O57" s="237">
        <f t="shared" si="11"/>
        <v>67529.21875</v>
      </c>
      <c r="P57" s="237">
        <f t="shared" si="11"/>
        <v>58780.734375</v>
      </c>
      <c r="Q57" s="237">
        <f t="shared" si="11"/>
        <v>45967.809374999997</v>
      </c>
    </row>
    <row r="58" spans="1:17" ht="35" customHeight="1" x14ac:dyDescent="0.15">
      <c r="B58" s="119"/>
      <c r="C58" s="118"/>
      <c r="D58" s="70"/>
      <c r="E58" s="70"/>
      <c r="F58" s="70"/>
      <c r="G58" s="70"/>
      <c r="H58" s="70"/>
      <c r="I58" s="70"/>
      <c r="J58" s="70"/>
      <c r="K58" s="322" t="s">
        <v>74</v>
      </c>
      <c r="L58" s="323"/>
      <c r="M58" s="237">
        <f>(M54*16%)+M54</f>
        <v>118792.33749999999</v>
      </c>
      <c r="N58" s="237">
        <f t="shared" ref="N58:Q58" si="12">(N54*16%)+N54</f>
        <v>85789.703125</v>
      </c>
      <c r="O58" s="237">
        <f t="shared" si="12"/>
        <v>66441.71875</v>
      </c>
      <c r="P58" s="237">
        <f t="shared" si="12"/>
        <v>57693.234375</v>
      </c>
      <c r="Q58" s="237">
        <f t="shared" si="12"/>
        <v>44880.309374999997</v>
      </c>
    </row>
    <row r="59" spans="1:17" ht="42" customHeight="1" x14ac:dyDescent="0.15">
      <c r="B59" s="75"/>
      <c r="C59" s="252"/>
      <c r="D59" s="70"/>
      <c r="E59" s="70"/>
      <c r="F59" s="70"/>
      <c r="G59" s="70"/>
      <c r="H59" s="70"/>
      <c r="I59" s="70"/>
      <c r="J59" s="70"/>
      <c r="K59" s="282" t="s">
        <v>68</v>
      </c>
      <c r="L59" s="283"/>
      <c r="M59" s="235">
        <f>M57+(M58*3)</f>
        <v>476256.85</v>
      </c>
      <c r="N59" s="235">
        <f t="shared" ref="N59:Q59" si="13">N57+(N58*3)</f>
        <v>344246.3125</v>
      </c>
      <c r="O59" s="235">
        <f t="shared" si="13"/>
        <v>266854.375</v>
      </c>
      <c r="P59" s="235">
        <f t="shared" si="13"/>
        <v>231860.4375</v>
      </c>
      <c r="Q59" s="235">
        <f t="shared" si="13"/>
        <v>180608.73749999999</v>
      </c>
    </row>
    <row r="60" spans="1:17" ht="45" customHeight="1" x14ac:dyDescent="0.15">
      <c r="B60" s="75"/>
      <c r="C60" s="76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2"/>
      <c r="Q60" s="72"/>
    </row>
    <row r="61" spans="1:17" ht="39" customHeight="1" x14ac:dyDescent="0.15">
      <c r="B61" s="75"/>
      <c r="C61" s="76"/>
      <c r="D61" s="70"/>
      <c r="E61" s="70"/>
      <c r="F61" s="70"/>
      <c r="G61" s="70"/>
      <c r="H61" s="70"/>
      <c r="I61" s="70"/>
      <c r="J61" s="70"/>
      <c r="K61" s="289" t="s">
        <v>81</v>
      </c>
      <c r="L61" s="290"/>
      <c r="M61" s="290"/>
      <c r="N61" s="290"/>
      <c r="O61" s="290"/>
      <c r="P61" s="290"/>
      <c r="Q61" s="290"/>
    </row>
    <row r="62" spans="1:17" ht="35" customHeight="1" x14ac:dyDescent="0.15">
      <c r="B62" s="75"/>
      <c r="C62" s="76"/>
      <c r="D62" s="70"/>
      <c r="E62" s="70"/>
      <c r="F62" s="70"/>
      <c r="G62" s="70"/>
      <c r="H62" s="70"/>
      <c r="I62" s="70"/>
      <c r="J62" s="70"/>
      <c r="K62" s="284" t="s">
        <v>64</v>
      </c>
      <c r="L62" s="284"/>
      <c r="M62" s="159">
        <f>VLOOKUP($G$30,Tablas!$A$80:$G$146,3,TRUE)</f>
        <v>17444.34375</v>
      </c>
      <c r="N62" s="159">
        <f>VLOOKUP($G$30,Tablas!$A$80:$G$146,4,TRUE)</f>
        <v>12598.5</v>
      </c>
      <c r="O62" s="159">
        <f>VLOOKUP($G$30,Tablas!$A$80:$G$146,5,TRUE)</f>
        <v>9756.4375</v>
      </c>
      <c r="P62" s="159">
        <f>VLOOKUP($G$30,Tablas!$A$80:$G$146,6,TRUE)</f>
        <v>8471.84375</v>
      </c>
      <c r="Q62" s="159">
        <f>VLOOKUP($G$30,Tablas!$A$80:$G$146,7,TRUE)</f>
        <v>6590.625</v>
      </c>
    </row>
    <row r="63" spans="1:17" ht="35" customHeight="1" x14ac:dyDescent="0.15">
      <c r="B63" s="75"/>
      <c r="C63" s="252"/>
      <c r="D63" s="70"/>
      <c r="E63" s="70"/>
      <c r="F63" s="70"/>
      <c r="G63" s="70"/>
      <c r="H63" s="70"/>
      <c r="I63" s="70"/>
      <c r="J63" s="70"/>
      <c r="K63" s="285" t="s">
        <v>65</v>
      </c>
      <c r="L63" s="285"/>
      <c r="M63" s="159">
        <f>IF($D$30=1,0,(VLOOKUP($G$32,Tablas!$A$80:$G$146,3,TRUE)))</f>
        <v>17802.78125</v>
      </c>
      <c r="N63" s="159">
        <f>IF($D$30=1,0,(VLOOKUP($G$32,Tablas!$A$80:$G$146,4,TRUE)))</f>
        <v>12856.343750000002</v>
      </c>
      <c r="O63" s="159">
        <f>IF($D$30=1,0,(VLOOKUP($G$32,Tablas!$A$80:$G$146,5,TRUE)))</f>
        <v>9957.625</v>
      </c>
      <c r="P63" s="159">
        <f>IF($D$30=1,0,(VLOOKUP($G$32,Tablas!$A$80:$G$146,6,TRUE)))</f>
        <v>8646.4375</v>
      </c>
      <c r="Q63" s="159">
        <f>IF($D$30=1,0,(VLOOKUP($G$32,Tablas!$A$80:$G$146,7,TRUE)))</f>
        <v>6725.90625</v>
      </c>
    </row>
    <row r="64" spans="1:17" ht="35" customHeight="1" x14ac:dyDescent="0.15">
      <c r="B64" s="75"/>
      <c r="C64" s="114"/>
      <c r="D64" s="70"/>
      <c r="E64" s="70"/>
      <c r="F64" s="70"/>
      <c r="G64" s="70"/>
      <c r="H64" s="70"/>
      <c r="I64" s="70"/>
      <c r="J64" s="70"/>
      <c r="K64" s="284" t="s">
        <v>66</v>
      </c>
      <c r="L64" s="284"/>
      <c r="M64" s="159">
        <f>IF($D$32=0,0,(VLOOKUP($D$32,Tablas!$A$147:$G$149,3,TRUE)))</f>
        <v>0</v>
      </c>
      <c r="N64" s="159">
        <f>IF($D$32=0,0,(VLOOKUP($D$32,Tablas!$A$147:$G$149,4,TRUE)))</f>
        <v>0</v>
      </c>
      <c r="O64" s="159">
        <f>IF($D$32=0,0,(VLOOKUP($D$32,Tablas!$A$147:$G$149,5,TRUE)))</f>
        <v>0</v>
      </c>
      <c r="P64" s="159">
        <f>IF($D$32=0,0,(VLOOKUP($D$32,Tablas!$A$147:$G$149,6,TRUE)))</f>
        <v>0</v>
      </c>
      <c r="Q64" s="159">
        <f>IF($D$32=0,0,(VLOOKUP($D$32,Tablas!$A$147:$G$149,7,TRUE)))</f>
        <v>0</v>
      </c>
    </row>
    <row r="65" spans="2:17" ht="29" customHeight="1" x14ac:dyDescent="0.15">
      <c r="B65" s="75"/>
      <c r="C65" s="252"/>
      <c r="D65" s="70"/>
      <c r="E65" s="70"/>
      <c r="F65" s="70"/>
      <c r="G65" s="70"/>
      <c r="H65" s="70"/>
      <c r="I65" s="70"/>
      <c r="J65" s="70"/>
      <c r="K65" s="286" t="s">
        <v>40</v>
      </c>
      <c r="L65" s="287"/>
      <c r="M65" s="170">
        <f>SUM(M62:M64)</f>
        <v>35247.125</v>
      </c>
      <c r="N65" s="170">
        <f t="shared" ref="N65:Q65" si="14">SUM(N62:N64)</f>
        <v>25454.84375</v>
      </c>
      <c r="O65" s="170">
        <f t="shared" si="14"/>
        <v>19714.0625</v>
      </c>
      <c r="P65" s="170">
        <f t="shared" si="14"/>
        <v>17118.28125</v>
      </c>
      <c r="Q65" s="170">
        <f t="shared" si="14"/>
        <v>13316.53125</v>
      </c>
    </row>
    <row r="66" spans="2:17" ht="29" customHeight="1" x14ac:dyDescent="0.15">
      <c r="B66" s="75"/>
      <c r="C66" s="114"/>
      <c r="D66" s="70"/>
      <c r="E66" s="70"/>
      <c r="F66" s="70"/>
      <c r="G66" s="70"/>
      <c r="H66" s="70"/>
      <c r="I66" s="70"/>
      <c r="J66" s="70"/>
      <c r="K66" s="274" t="s">
        <v>41</v>
      </c>
      <c r="L66" s="275"/>
      <c r="M66" s="159">
        <v>937.5</v>
      </c>
      <c r="N66" s="159">
        <v>937.5</v>
      </c>
      <c r="O66" s="159">
        <v>937.5</v>
      </c>
      <c r="P66" s="159">
        <v>937.5</v>
      </c>
      <c r="Q66" s="159">
        <v>937.5</v>
      </c>
    </row>
    <row r="67" spans="2:17" ht="29" customHeight="1" x14ac:dyDescent="0.15">
      <c r="B67" s="75"/>
      <c r="C67" s="114"/>
      <c r="D67" s="70"/>
      <c r="E67" s="70"/>
      <c r="F67" s="70"/>
      <c r="G67" s="70"/>
      <c r="H67" s="70"/>
      <c r="I67" s="70"/>
      <c r="J67" s="70"/>
      <c r="K67" s="276" t="s">
        <v>42</v>
      </c>
      <c r="L67" s="277"/>
      <c r="M67" s="159">
        <f>SUM(M65:M66)*16%</f>
        <v>5789.54</v>
      </c>
      <c r="N67" s="159">
        <f t="shared" ref="N67:Q67" si="15">SUM(N65:N66)*16%</f>
        <v>4222.7749999999996</v>
      </c>
      <c r="O67" s="159">
        <f t="shared" si="15"/>
        <v>3304.25</v>
      </c>
      <c r="P67" s="159">
        <f t="shared" si="15"/>
        <v>2888.9250000000002</v>
      </c>
      <c r="Q67" s="159">
        <f t="shared" si="15"/>
        <v>2280.645</v>
      </c>
    </row>
    <row r="68" spans="2:17" ht="35" customHeight="1" x14ac:dyDescent="0.15">
      <c r="B68" s="120"/>
      <c r="C68" s="121"/>
      <c r="D68" s="70"/>
      <c r="E68" s="70"/>
      <c r="F68" s="70"/>
      <c r="G68" s="70"/>
      <c r="H68" s="70"/>
      <c r="I68" s="70"/>
      <c r="J68" s="70"/>
      <c r="K68" s="326" t="s">
        <v>73</v>
      </c>
      <c r="L68" s="327"/>
      <c r="M68" s="237">
        <f>SUM(M65:M67)</f>
        <v>41974.165000000001</v>
      </c>
      <c r="N68" s="237">
        <f>SUM(N65:N67)</f>
        <v>30615.118750000001</v>
      </c>
      <c r="O68" s="237">
        <f t="shared" ref="O68:Q68" si="16">SUM(O65:O67)</f>
        <v>23955.8125</v>
      </c>
      <c r="P68" s="237">
        <f t="shared" si="16"/>
        <v>20944.706249999999</v>
      </c>
      <c r="Q68" s="237">
        <f t="shared" si="16"/>
        <v>16534.67625</v>
      </c>
    </row>
    <row r="69" spans="2:17" ht="35" customHeight="1" x14ac:dyDescent="0.15">
      <c r="B69" s="119"/>
      <c r="C69" s="118"/>
      <c r="D69" s="70"/>
      <c r="E69" s="70"/>
      <c r="F69" s="70"/>
      <c r="G69" s="70"/>
      <c r="H69" s="70"/>
      <c r="I69" s="70"/>
      <c r="J69" s="70"/>
      <c r="K69" s="322" t="s">
        <v>76</v>
      </c>
      <c r="L69" s="323"/>
      <c r="M69" s="237">
        <f>(M65*16%)+M65</f>
        <v>40886.665000000001</v>
      </c>
      <c r="N69" s="237">
        <f t="shared" ref="N69:Q69" si="17">(N65*16%)+N65</f>
        <v>29527.618750000001</v>
      </c>
      <c r="O69" s="237">
        <f t="shared" si="17"/>
        <v>22868.3125</v>
      </c>
      <c r="P69" s="237">
        <f t="shared" si="17"/>
        <v>19857.206249999999</v>
      </c>
      <c r="Q69" s="237">
        <f t="shared" si="17"/>
        <v>15447.17625</v>
      </c>
    </row>
    <row r="70" spans="2:17" ht="42" customHeight="1" x14ac:dyDescent="0.15">
      <c r="B70" s="75"/>
      <c r="C70" s="76"/>
      <c r="D70" s="70"/>
      <c r="E70" s="70"/>
      <c r="F70" s="70"/>
      <c r="G70" s="70"/>
      <c r="H70" s="70"/>
      <c r="I70" s="70"/>
      <c r="J70" s="70"/>
      <c r="K70" s="282" t="s">
        <v>68</v>
      </c>
      <c r="L70" s="283"/>
      <c r="M70" s="235">
        <f>M68+(M69*11)</f>
        <v>491727.48</v>
      </c>
      <c r="N70" s="235">
        <f>N68+(N69*11)</f>
        <v>355418.92500000005</v>
      </c>
      <c r="O70" s="235">
        <f>O68+(O69*11)</f>
        <v>275507.25</v>
      </c>
      <c r="P70" s="235">
        <f>P68+(P69*11)</f>
        <v>239373.97499999998</v>
      </c>
      <c r="Q70" s="235">
        <f>Q68+(Q69*11)</f>
        <v>186453.61499999999</v>
      </c>
    </row>
    <row r="71" spans="2:17" ht="56" customHeight="1" x14ac:dyDescent="0.15">
      <c r="B71" s="75"/>
      <c r="C71" s="76"/>
      <c r="J71" s="70"/>
      <c r="K71" s="70"/>
      <c r="L71" s="70"/>
      <c r="M71" s="70"/>
      <c r="N71" s="70"/>
      <c r="O71" s="70"/>
      <c r="P71" s="70"/>
      <c r="Q71" s="70"/>
    </row>
    <row r="72" spans="2:17" ht="23.25" customHeight="1" x14ac:dyDescent="0.2">
      <c r="B72" s="318" t="s">
        <v>77</v>
      </c>
      <c r="C72" s="318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</row>
    <row r="73" spans="2:17" ht="23.25" customHeight="1" x14ac:dyDescent="0.15">
      <c r="B73" s="319" t="s">
        <v>78</v>
      </c>
      <c r="C73" s="319"/>
      <c r="D73" s="319"/>
      <c r="E73" s="319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</row>
    <row r="74" spans="2:17" s="70" customFormat="1" ht="23.25" customHeight="1" x14ac:dyDescent="0.15">
      <c r="B74" s="319"/>
      <c r="C74" s="319"/>
      <c r="D74" s="319"/>
      <c r="E74" s="319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</row>
    <row r="75" spans="2:17" ht="21.75" customHeight="1" x14ac:dyDescent="0.15">
      <c r="B75" s="319"/>
      <c r="C75" s="319"/>
      <c r="D75" s="319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</row>
    <row r="76" spans="2:17" ht="21.75" customHeight="1" x14ac:dyDescent="0.15">
      <c r="B76" s="319"/>
      <c r="C76" s="319"/>
      <c r="D76" s="319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</row>
    <row r="77" spans="2:17" ht="21.75" customHeight="1" x14ac:dyDescent="0.15">
      <c r="B77" s="123"/>
      <c r="C77" s="124"/>
      <c r="J77" s="70"/>
      <c r="K77" s="70"/>
      <c r="L77" s="70"/>
      <c r="M77" s="70"/>
      <c r="N77" s="70"/>
      <c r="O77" s="70"/>
      <c r="P77" s="70"/>
      <c r="Q77" s="70"/>
    </row>
    <row r="78" spans="2:17" ht="23.25" customHeight="1" x14ac:dyDescent="0.15">
      <c r="B78" s="123"/>
      <c r="C78" s="124"/>
      <c r="J78" s="70"/>
      <c r="K78" s="70"/>
      <c r="L78" s="70"/>
      <c r="M78" s="70"/>
      <c r="N78" s="70"/>
      <c r="O78" s="70"/>
      <c r="P78" s="70"/>
      <c r="Q78" s="70"/>
    </row>
    <row r="79" spans="2:17" ht="23.25" customHeight="1" x14ac:dyDescent="0.15">
      <c r="B79" s="75"/>
      <c r="C79" s="252"/>
      <c r="J79" s="70"/>
      <c r="K79" s="70"/>
      <c r="L79" s="70"/>
      <c r="M79" s="70"/>
      <c r="N79" s="70"/>
      <c r="O79" s="70"/>
      <c r="P79" s="70"/>
      <c r="Q79" s="70"/>
    </row>
    <row r="80" spans="2:17" ht="23.25" customHeight="1" x14ac:dyDescent="0.15">
      <c r="B80" s="75"/>
      <c r="C80" s="252"/>
      <c r="J80" s="70"/>
      <c r="K80" s="70"/>
      <c r="L80" s="70"/>
      <c r="M80" s="70"/>
      <c r="N80" s="70"/>
      <c r="O80" s="70"/>
      <c r="P80" s="70"/>
      <c r="Q80" s="70"/>
    </row>
    <row r="81" spans="2:3" ht="23.25" customHeight="1" x14ac:dyDescent="0.15">
      <c r="B81" s="75"/>
      <c r="C81" s="252"/>
    </row>
    <row r="82" spans="2:3" ht="24" customHeight="1" x14ac:dyDescent="0.15">
      <c r="B82" s="75"/>
      <c r="C82" s="252"/>
    </row>
    <row r="83" spans="2:3" ht="24" customHeight="1" x14ac:dyDescent="0.15">
      <c r="B83" s="75"/>
      <c r="C83" s="252"/>
    </row>
    <row r="84" spans="2:3" ht="24" customHeight="1" x14ac:dyDescent="0.15">
      <c r="B84" s="119"/>
      <c r="C84" s="118"/>
    </row>
    <row r="85" spans="2:3" ht="24" customHeight="1" x14ac:dyDescent="0.15">
      <c r="B85" s="75"/>
      <c r="C85" s="76"/>
    </row>
    <row r="86" spans="2:3" ht="24" customHeight="1" x14ac:dyDescent="0.15">
      <c r="B86" s="75"/>
      <c r="C86" s="125"/>
    </row>
    <row r="87" spans="2:3" ht="24" customHeight="1" x14ac:dyDescent="0.15">
      <c r="B87" s="75"/>
      <c r="C87" s="252"/>
    </row>
    <row r="88" spans="2:3" ht="24" customHeight="1" x14ac:dyDescent="0.15">
      <c r="B88" s="75"/>
      <c r="C88" s="252"/>
    </row>
    <row r="89" spans="2:3" ht="24" customHeight="1" x14ac:dyDescent="0.15">
      <c r="B89" s="75"/>
      <c r="C89" s="76"/>
    </row>
    <row r="90" spans="2:3" ht="14" x14ac:dyDescent="0.15">
      <c r="B90" s="75"/>
      <c r="C90" s="252"/>
    </row>
    <row r="91" spans="2:3" ht="14" x14ac:dyDescent="0.15">
      <c r="B91" s="75"/>
      <c r="C91" s="252"/>
    </row>
    <row r="92" spans="2:3" ht="14" x14ac:dyDescent="0.15">
      <c r="B92" s="81"/>
      <c r="C92" s="82"/>
    </row>
    <row r="98" spans="3:3" x14ac:dyDescent="0.15">
      <c r="C98" s="71"/>
    </row>
  </sheetData>
  <sheetProtection algorithmName="SHA-512" hashValue="lORnpb7t6LKmQng3r0C+/kqY4rSnrPxTuTlePotYQuboxtk47o3OOXQtCCE0F/VG1eHhpMnEYh/Uc1iQyyU+xw==" saltValue="JZAg0dAvhJoWTlurMINhZQ==" spinCount="100000" sheet="1" selectLockedCells="1"/>
  <mergeCells count="52">
    <mergeCell ref="K36:L36"/>
    <mergeCell ref="K37:L37"/>
    <mergeCell ref="K40:L40"/>
    <mergeCell ref="K41:L41"/>
    <mergeCell ref="K42:L42"/>
    <mergeCell ref="C41:C42"/>
    <mergeCell ref="B41:B42"/>
    <mergeCell ref="K61:Q61"/>
    <mergeCell ref="K50:Q50"/>
    <mergeCell ref="K39:Q39"/>
    <mergeCell ref="K43:L43"/>
    <mergeCell ref="K44:L44"/>
    <mergeCell ref="K45:L45"/>
    <mergeCell ref="K46:L46"/>
    <mergeCell ref="K57:L57"/>
    <mergeCell ref="K58:L58"/>
    <mergeCell ref="K59:L59"/>
    <mergeCell ref="K48:L48"/>
    <mergeCell ref="K47:L47"/>
    <mergeCell ref="K52:L52"/>
    <mergeCell ref="K53:L53"/>
    <mergeCell ref="C34:E34"/>
    <mergeCell ref="C26:I26"/>
    <mergeCell ref="C28:I28"/>
    <mergeCell ref="K30:Q30"/>
    <mergeCell ref="K28:L28"/>
    <mergeCell ref="K27:L27"/>
    <mergeCell ref="K26:L26"/>
    <mergeCell ref="K31:L31"/>
    <mergeCell ref="K32:L32"/>
    <mergeCell ref="B73:Q76"/>
    <mergeCell ref="E30:F30"/>
    <mergeCell ref="E32:F32"/>
    <mergeCell ref="B32:C32"/>
    <mergeCell ref="B30:C30"/>
    <mergeCell ref="B72:Q72"/>
    <mergeCell ref="K62:L62"/>
    <mergeCell ref="K63:L63"/>
    <mergeCell ref="K64:L64"/>
    <mergeCell ref="K65:L65"/>
    <mergeCell ref="K66:L66"/>
    <mergeCell ref="K67:L67"/>
    <mergeCell ref="K68:L68"/>
    <mergeCell ref="K33:L33"/>
    <mergeCell ref="K34:L34"/>
    <mergeCell ref="K35:L35"/>
    <mergeCell ref="K69:L69"/>
    <mergeCell ref="K70:L70"/>
    <mergeCell ref="K51:L51"/>
    <mergeCell ref="K54:L54"/>
    <mergeCell ref="K55:L55"/>
    <mergeCell ref="K56:L56"/>
  </mergeCells>
  <phoneticPr fontId="16" type="noConversion"/>
  <conditionalFormatting sqref="D30">
    <cfRule type="cellIs" dxfId="15" priority="7" stopIfTrue="1" operator="greaterThan">
      <formula>2</formula>
    </cfRule>
    <cfRule type="cellIs" dxfId="14" priority="8" stopIfTrue="1" operator="lessThan">
      <formula>1</formula>
    </cfRule>
  </conditionalFormatting>
  <conditionalFormatting sqref="G32 G30">
    <cfRule type="cellIs" dxfId="13" priority="5" stopIfTrue="1" operator="greaterThan">
      <formula>73</formula>
    </cfRule>
    <cfRule type="cellIs" dxfId="12" priority="6" stopIfTrue="1" operator="lessThan">
      <formula>18</formula>
    </cfRule>
  </conditionalFormatting>
  <conditionalFormatting sqref="AR6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AU8 AU6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8" fitToHeight="2" orientation="portrait" r:id="rId1"/>
  <headerFooter alignWithMargins="0"/>
  <rowBreaks count="1" manualBreakCount="1">
    <brk id="75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Q95"/>
  <sheetViews>
    <sheetView showGridLines="0" showRowColHeaders="0" tabSelected="1" view="pageBreakPreview" topLeftCell="A7" zoomScale="66" zoomScaleNormal="57" zoomScaleSheetLayoutView="66" workbookViewId="0">
      <selection activeCell="G7" sqref="G7"/>
    </sheetView>
  </sheetViews>
  <sheetFormatPr baseColWidth="10" defaultColWidth="9.1640625" defaultRowHeight="13" x14ac:dyDescent="0.15"/>
  <cols>
    <col min="1" max="1" width="7.1640625" style="70" customWidth="1"/>
    <col min="2" max="2" width="27.83203125" style="70" customWidth="1"/>
    <col min="3" max="5" width="14.5" style="70" customWidth="1"/>
    <col min="6" max="6" width="15.6640625" style="70" customWidth="1"/>
    <col min="7" max="8" width="14.5" style="70" customWidth="1"/>
    <col min="9" max="9" width="14.5" style="6" customWidth="1"/>
    <col min="10" max="10" width="6.33203125" style="70" customWidth="1"/>
    <col min="11" max="12" width="20.6640625" style="70" customWidth="1"/>
    <col min="13" max="13" width="29.33203125" style="70" customWidth="1"/>
    <col min="14" max="16" width="30.83203125" style="70" customWidth="1"/>
    <col min="17" max="16384" width="9.1640625" style="70"/>
  </cols>
  <sheetData>
    <row r="1" spans="7:16" ht="115" customHeight="1" x14ac:dyDescent="0.15"/>
    <row r="2" spans="7:16" ht="409.5" customHeight="1" x14ac:dyDescent="0.15"/>
    <row r="7" spans="7:16" ht="12.75" customHeight="1" x14ac:dyDescent="0.15">
      <c r="G7" s="26"/>
      <c r="H7" s="11"/>
      <c r="I7" s="12"/>
      <c r="J7" s="11"/>
      <c r="K7" s="11"/>
      <c r="L7" s="11"/>
      <c r="M7" s="11"/>
      <c r="N7" s="11"/>
      <c r="O7" s="11"/>
      <c r="P7" s="11"/>
    </row>
    <row r="8" spans="7:16" x14ac:dyDescent="0.15">
      <c r="G8" s="11"/>
      <c r="H8" s="11"/>
      <c r="I8" s="12"/>
      <c r="J8" s="11"/>
      <c r="K8" s="11"/>
      <c r="L8" s="11"/>
      <c r="M8" s="11"/>
      <c r="N8" s="11" t="s">
        <v>0</v>
      </c>
      <c r="O8" s="11" t="s">
        <v>0</v>
      </c>
      <c r="P8" s="11" t="s">
        <v>0</v>
      </c>
    </row>
    <row r="9" spans="7:16" x14ac:dyDescent="0.15">
      <c r="G9" s="11"/>
      <c r="H9" s="11"/>
      <c r="I9" s="12"/>
      <c r="J9" s="11"/>
      <c r="K9" s="11"/>
      <c r="L9" s="11"/>
      <c r="M9" s="11"/>
      <c r="N9" s="11"/>
      <c r="O9" s="11"/>
      <c r="P9" s="11"/>
    </row>
    <row r="10" spans="7:16" x14ac:dyDescent="0.15">
      <c r="G10" s="11"/>
      <c r="H10" s="11"/>
      <c r="I10" s="12"/>
      <c r="J10" s="11"/>
      <c r="K10" s="11"/>
      <c r="L10" s="11"/>
      <c r="M10" s="11"/>
      <c r="N10" s="11"/>
      <c r="O10" s="11"/>
      <c r="P10" s="11"/>
    </row>
    <row r="11" spans="7:16" x14ac:dyDescent="0.15">
      <c r="G11" s="11"/>
      <c r="H11" s="11"/>
      <c r="I11" s="12"/>
      <c r="J11" s="11"/>
      <c r="K11" s="11"/>
      <c r="L11" s="11"/>
      <c r="M11" s="11"/>
      <c r="N11" s="11"/>
      <c r="O11" s="11"/>
      <c r="P11" s="11"/>
    </row>
    <row r="12" spans="7:16" ht="16" x14ac:dyDescent="0.2">
      <c r="G12" s="11"/>
      <c r="H12" s="11"/>
      <c r="I12" s="12"/>
      <c r="J12" s="11"/>
      <c r="K12" s="11"/>
      <c r="L12" s="11"/>
      <c r="M12" s="11"/>
      <c r="N12" s="13" t="s">
        <v>0</v>
      </c>
      <c r="O12" s="13" t="s">
        <v>0</v>
      </c>
      <c r="P12" s="13" t="s">
        <v>0</v>
      </c>
    </row>
    <row r="13" spans="7:16" x14ac:dyDescent="0.15">
      <c r="G13" s="11"/>
      <c r="H13" s="11"/>
      <c r="I13" s="12"/>
      <c r="J13" s="11"/>
      <c r="K13" s="11"/>
      <c r="L13" s="11"/>
      <c r="M13" s="11"/>
      <c r="N13" s="11"/>
      <c r="O13" s="11"/>
      <c r="P13" s="11"/>
    </row>
    <row r="14" spans="7:16" x14ac:dyDescent="0.15">
      <c r="G14" s="11"/>
      <c r="H14" s="11"/>
      <c r="I14" s="12"/>
      <c r="J14" s="11"/>
      <c r="K14" s="11"/>
      <c r="L14" s="11"/>
      <c r="M14" s="11"/>
      <c r="N14" s="11"/>
      <c r="O14" s="11"/>
      <c r="P14" s="11"/>
    </row>
    <row r="15" spans="7:16" x14ac:dyDescent="0.15">
      <c r="G15" s="11"/>
      <c r="H15" s="11"/>
      <c r="I15" s="12"/>
      <c r="J15" s="11"/>
      <c r="K15" s="11"/>
      <c r="L15" s="11"/>
      <c r="M15" s="11"/>
      <c r="N15" s="11"/>
      <c r="O15" s="11"/>
      <c r="P15" s="11"/>
    </row>
    <row r="16" spans="7:16" x14ac:dyDescent="0.15">
      <c r="I16" s="70"/>
    </row>
    <row r="17" spans="1:17" ht="23" x14ac:dyDescent="0.25">
      <c r="G17" s="154"/>
      <c r="H17" s="154"/>
      <c r="I17" s="154"/>
      <c r="J17" s="154"/>
      <c r="K17" s="154"/>
      <c r="L17" s="154"/>
      <c r="M17" s="154"/>
      <c r="N17" s="154"/>
      <c r="O17" s="154"/>
      <c r="P17" s="154"/>
    </row>
    <row r="18" spans="1:17" ht="23" x14ac:dyDescent="0.25">
      <c r="G18" s="154"/>
      <c r="H18" s="154"/>
      <c r="I18" s="154"/>
      <c r="J18" s="154"/>
      <c r="K18" s="154"/>
      <c r="L18" s="154"/>
      <c r="M18" s="154"/>
      <c r="N18" s="154"/>
      <c r="O18" s="154"/>
      <c r="P18" s="154"/>
    </row>
    <row r="19" spans="1:17" s="64" customFormat="1" ht="50" customHeight="1" x14ac:dyDescent="0.15">
      <c r="G19" s="255"/>
      <c r="H19" s="105"/>
      <c r="I19" s="17"/>
      <c r="L19" s="11"/>
      <c r="M19" s="11" t="s">
        <v>0</v>
      </c>
      <c r="N19" s="19" t="b">
        <v>0</v>
      </c>
      <c r="O19" s="20"/>
      <c r="P19" s="36"/>
      <c r="Q19" s="4"/>
    </row>
    <row r="20" spans="1:17" s="4" customFormat="1" ht="38" customHeight="1" x14ac:dyDescent="0.15">
      <c r="B20" s="254" t="s">
        <v>3</v>
      </c>
      <c r="C20" s="329" t="str">
        <f>+'INGRESO DE DATOS'!$D$15</f>
        <v>Nombre del Cliente</v>
      </c>
      <c r="D20" s="329"/>
      <c r="E20" s="329"/>
      <c r="F20" s="329"/>
      <c r="G20" s="329"/>
      <c r="H20" s="329"/>
      <c r="I20" s="329"/>
      <c r="J20" s="64"/>
      <c r="L20" s="293" t="s">
        <v>58</v>
      </c>
      <c r="M20" s="294"/>
      <c r="N20" s="158" t="s">
        <v>59</v>
      </c>
      <c r="O20" s="158" t="s">
        <v>60</v>
      </c>
      <c r="P20" s="158" t="s">
        <v>80</v>
      </c>
    </row>
    <row r="21" spans="1:17" s="4" customFormat="1" ht="30" customHeight="1" x14ac:dyDescent="0.2">
      <c r="B21" s="160"/>
      <c r="C21" s="160"/>
      <c r="D21" s="160"/>
      <c r="E21" s="160"/>
      <c r="F21" s="160"/>
      <c r="G21" s="161"/>
      <c r="H21" s="161"/>
      <c r="I21" s="17"/>
      <c r="L21" s="302" t="s">
        <v>61</v>
      </c>
      <c r="M21" s="303"/>
      <c r="N21" s="238">
        <v>0</v>
      </c>
      <c r="O21" s="238">
        <v>1000</v>
      </c>
      <c r="P21" s="238">
        <v>2000</v>
      </c>
      <c r="Q21" s="8"/>
    </row>
    <row r="22" spans="1:17" s="4" customFormat="1" ht="38" customHeight="1" x14ac:dyDescent="0.15">
      <c r="B22" s="254" t="s">
        <v>10</v>
      </c>
      <c r="C22" s="329" t="str">
        <f>+'INGRESO DE DATOS'!$D$23</f>
        <v>Nombre del Agente</v>
      </c>
      <c r="D22" s="329"/>
      <c r="E22" s="329"/>
      <c r="F22" s="329"/>
      <c r="G22" s="329"/>
      <c r="H22" s="329"/>
      <c r="I22" s="329"/>
      <c r="J22" s="17"/>
      <c r="L22" s="304" t="s">
        <v>62</v>
      </c>
      <c r="M22" s="305"/>
      <c r="N22" s="238">
        <v>0</v>
      </c>
      <c r="O22" s="238">
        <v>1000</v>
      </c>
      <c r="P22" s="238">
        <v>2000</v>
      </c>
      <c r="Q22" s="71"/>
    </row>
    <row r="23" spans="1:17" s="8" customFormat="1" ht="25" customHeight="1" x14ac:dyDescent="0.2">
      <c r="A23" s="162"/>
      <c r="B23" s="162"/>
      <c r="C23" s="160"/>
      <c r="D23" s="160"/>
      <c r="E23" s="160"/>
      <c r="F23" s="160"/>
      <c r="G23" s="161"/>
      <c r="H23" s="161"/>
      <c r="I23" s="17"/>
      <c r="J23" s="17"/>
      <c r="L23" s="11"/>
      <c r="M23" s="21"/>
      <c r="N23" s="11"/>
      <c r="O23" s="11"/>
      <c r="P23" s="11"/>
      <c r="Q23" s="71"/>
    </row>
    <row r="24" spans="1:17" s="71" customFormat="1" ht="34" customHeight="1" x14ac:dyDescent="0.15">
      <c r="B24" s="325" t="s">
        <v>5</v>
      </c>
      <c r="C24" s="325"/>
      <c r="D24" s="253">
        <f>+'INGRESO DE DATOS'!$D$17</f>
        <v>2</v>
      </c>
      <c r="E24" s="324" t="s">
        <v>7</v>
      </c>
      <c r="F24" s="324"/>
      <c r="G24" s="253">
        <f>+'INGRESO DE DATOS'!$D$19</f>
        <v>34</v>
      </c>
      <c r="H24" s="192">
        <f>VLOOKUP($D$24,Tablas!A1503:B1504,2,0)</f>
        <v>625</v>
      </c>
      <c r="L24" s="306" t="s">
        <v>15</v>
      </c>
      <c r="M24" s="307"/>
      <c r="N24" s="307"/>
      <c r="O24" s="307"/>
      <c r="P24" s="307"/>
    </row>
    <row r="25" spans="1:17" s="71" customFormat="1" ht="34" customHeight="1" x14ac:dyDescent="0.2">
      <c r="A25" s="164"/>
      <c r="B25" s="165"/>
      <c r="D25" s="166"/>
      <c r="E25" s="166"/>
      <c r="F25" s="166"/>
      <c r="G25" s="166"/>
      <c r="L25" s="284" t="s">
        <v>64</v>
      </c>
      <c r="M25" s="284"/>
      <c r="N25" s="159">
        <f>VLOOKUP($G$24,Tablas!$A$1205:$G$1271,3,TRUE)+625</f>
        <v>456200</v>
      </c>
      <c r="O25" s="159">
        <f>VLOOKUP($G$24,Tablas!$A$1205:$G$1271,4,TRUE)+625</f>
        <v>297837.5</v>
      </c>
      <c r="P25" s="159">
        <f>VLOOKUP($G$24,Tablas!$A$1205:$G$1271,5,TRUE)+625</f>
        <v>214187.5</v>
      </c>
    </row>
    <row r="26" spans="1:17" s="71" customFormat="1" ht="34" customHeight="1" x14ac:dyDescent="0.15">
      <c r="B26" s="325" t="s">
        <v>6</v>
      </c>
      <c r="C26" s="325"/>
      <c r="D26" s="253">
        <f>+'INGRESO DE DATOS'!$H$17</f>
        <v>0</v>
      </c>
      <c r="E26" s="324" t="s">
        <v>8</v>
      </c>
      <c r="F26" s="324"/>
      <c r="G26" s="253">
        <f>+'INGRESO DE DATOS'!$H$19</f>
        <v>35</v>
      </c>
      <c r="L26" s="285" t="s">
        <v>65</v>
      </c>
      <c r="M26" s="285"/>
      <c r="N26" s="159">
        <f>IF($D$24=1,0,(VLOOKUP($G$26,Tablas!$A$1205:$G$1271,3,TRUE)))+($H$24)</f>
        <v>465675</v>
      </c>
      <c r="O26" s="159">
        <f>IF($D$24=1,0,(VLOOKUP($G$26,Tablas!$A$1205:$G$1271,4,TRUE)))+($H$24)</f>
        <v>304000</v>
      </c>
      <c r="P26" s="159">
        <f>IF($D$24=1,0,(VLOOKUP($G$26,Tablas!$A$1205:$G$1271,5,TRUE)))+($H$24)</f>
        <v>218575</v>
      </c>
      <c r="Q26" s="10"/>
    </row>
    <row r="27" spans="1:17" s="71" customFormat="1" ht="34" customHeight="1" x14ac:dyDescent="0.15">
      <c r="G27" s="255"/>
      <c r="H27" s="105"/>
      <c r="I27" s="22"/>
      <c r="J27" s="22"/>
      <c r="L27" s="284" t="s">
        <v>66</v>
      </c>
      <c r="M27" s="284"/>
      <c r="N27" s="159">
        <f>IF($D$26=0,0,(VLOOKUP(D26,Tablas!$A$1272:$G$1274,3,TRUE)))</f>
        <v>0</v>
      </c>
      <c r="O27" s="159">
        <f>IF(D26=0,0,(VLOOKUP(D26,Tablas!$A$1272:$G$1274,4,TRUE)))</f>
        <v>0</v>
      </c>
      <c r="P27" s="159">
        <f>IF(D26=0,0,(VLOOKUP(D26,Tablas!$A$1272:$G$1274,5,TRUE)))</f>
        <v>0</v>
      </c>
    </row>
    <row r="28" spans="1:17" s="10" customFormat="1" ht="34" customHeight="1" x14ac:dyDescent="0.15">
      <c r="B28" s="71"/>
      <c r="D28" s="67"/>
      <c r="E28" s="247" t="s">
        <v>67</v>
      </c>
      <c r="G28" s="255"/>
      <c r="H28" s="105"/>
      <c r="I28" s="17"/>
      <c r="J28" s="22"/>
      <c r="L28" s="286" t="s">
        <v>40</v>
      </c>
      <c r="M28" s="287"/>
      <c r="N28" s="170">
        <f>SUM(N25:N27)</f>
        <v>921875</v>
      </c>
      <c r="O28" s="170">
        <f t="shared" ref="O28:P28" si="0">SUM(O25:O27)</f>
        <v>601837.5</v>
      </c>
      <c r="P28" s="170">
        <f t="shared" si="0"/>
        <v>432762.5</v>
      </c>
      <c r="Q28" s="71"/>
    </row>
    <row r="29" spans="1:17" s="71" customFormat="1" ht="34" customHeight="1" x14ac:dyDescent="0.15">
      <c r="E29" s="248">
        <f ca="1">NOW()</f>
        <v>44209.568305208333</v>
      </c>
      <c r="G29" s="255"/>
      <c r="H29" s="105"/>
      <c r="I29" s="22"/>
      <c r="J29" s="17"/>
      <c r="L29" s="274" t="s">
        <v>41</v>
      </c>
      <c r="M29" s="275"/>
      <c r="N29" s="159">
        <v>937.5</v>
      </c>
      <c r="O29" s="159">
        <v>937.5</v>
      </c>
      <c r="P29" s="159">
        <v>937.5</v>
      </c>
    </row>
    <row r="30" spans="1:17" s="71" customFormat="1" ht="34" customHeight="1" x14ac:dyDescent="0.15">
      <c r="G30" s="255"/>
      <c r="H30" s="106"/>
      <c r="I30" s="24"/>
      <c r="J30" s="22"/>
      <c r="L30" s="276" t="s">
        <v>42</v>
      </c>
      <c r="M30" s="277"/>
      <c r="N30" s="159">
        <f>+N28*16%</f>
        <v>147500</v>
      </c>
      <c r="O30" s="159">
        <f>+O28*16%</f>
        <v>96294</v>
      </c>
      <c r="P30" s="159">
        <f>+P28*16%</f>
        <v>69242</v>
      </c>
    </row>
    <row r="31" spans="1:17" s="71" customFormat="1" ht="34" customHeight="1" x14ac:dyDescent="0.15">
      <c r="G31" s="107"/>
      <c r="H31" s="104"/>
      <c r="I31" s="24"/>
      <c r="J31" s="24"/>
      <c r="L31" s="282" t="s">
        <v>68</v>
      </c>
      <c r="M31" s="283"/>
      <c r="N31" s="235">
        <f>SUM(N28:N30) + N29*0.16</f>
        <v>1070462.5</v>
      </c>
      <c r="O31" s="235">
        <f t="shared" ref="O31:P31" si="1">SUM(O28:O30) + O29*0.16</f>
        <v>699219</v>
      </c>
      <c r="P31" s="235">
        <f t="shared" si="1"/>
        <v>503092</v>
      </c>
      <c r="Q31" s="10"/>
    </row>
    <row r="32" spans="1:17" s="71" customFormat="1" ht="34" customHeight="1" x14ac:dyDescent="0.15">
      <c r="G32" s="255"/>
      <c r="H32" s="105"/>
      <c r="I32" s="24"/>
      <c r="J32" s="24"/>
    </row>
    <row r="33" spans="7:17" s="10" customFormat="1" ht="34" customHeight="1" x14ac:dyDescent="0.15">
      <c r="G33" s="255"/>
      <c r="H33" s="106"/>
      <c r="I33" s="24"/>
      <c r="J33" s="24"/>
      <c r="L33" s="289" t="s">
        <v>33</v>
      </c>
      <c r="M33" s="290"/>
      <c r="N33" s="290"/>
      <c r="O33" s="290"/>
      <c r="P33" s="290"/>
      <c r="Q33" s="71"/>
    </row>
    <row r="34" spans="7:17" s="71" customFormat="1" ht="34" customHeight="1" x14ac:dyDescent="0.15">
      <c r="G34" s="255"/>
      <c r="H34" s="106"/>
      <c r="I34" s="18"/>
      <c r="J34" s="24"/>
      <c r="L34" s="284" t="s">
        <v>64</v>
      </c>
      <c r="M34" s="284"/>
      <c r="N34" s="159">
        <f>VLOOKUP($G$24,Tablas!$A$1429:$G$1495,3,TRUE)</f>
        <v>238364.5</v>
      </c>
      <c r="O34" s="159">
        <f>VLOOKUP($G$24,Tablas!$A$1429:$G$1495,4,TRUE)</f>
        <v>155620.09375</v>
      </c>
      <c r="P34" s="159">
        <f>VLOOKUP($G$24,Tablas!$A$1429:$G$1495,5,TRUE)</f>
        <v>111912.96875</v>
      </c>
    </row>
    <row r="35" spans="7:17" s="71" customFormat="1" ht="34" customHeight="1" x14ac:dyDescent="0.15">
      <c r="G35" s="107"/>
      <c r="H35" s="104"/>
      <c r="I35" s="18"/>
      <c r="J35" s="18"/>
      <c r="L35" s="285" t="s">
        <v>65</v>
      </c>
      <c r="M35" s="285"/>
      <c r="N35" s="159">
        <f>IF($D$24=1,0,(VLOOKUP($G$26,Tablas!$A$1429:$G$1495,3,TRUE)))</f>
        <v>243315.1875</v>
      </c>
      <c r="O35" s="159">
        <f>IF($D$24=1,0,(VLOOKUP($G$26,Tablas!$A$1429:$G$1495,4,TRUE)))</f>
        <v>158840</v>
      </c>
      <c r="P35" s="159">
        <f>IF($D$24=1,0,(VLOOKUP($G$26,Tablas!$A$1429:$G$1495,5,TRUE)))</f>
        <v>114205.4375</v>
      </c>
    </row>
    <row r="36" spans="7:17" s="71" customFormat="1" ht="34" customHeight="1" x14ac:dyDescent="0.15">
      <c r="G36" s="333"/>
      <c r="H36" s="334"/>
      <c r="I36" s="17"/>
      <c r="J36" s="18"/>
      <c r="L36" s="284" t="s">
        <v>66</v>
      </c>
      <c r="M36" s="284"/>
      <c r="N36" s="159">
        <f>IF($D$26=0,0,(VLOOKUP($D$26,Tablas!$A$1496:$G$1498,3,TRUE)))</f>
        <v>0</v>
      </c>
      <c r="O36" s="159">
        <f>IF($D$26=0,0,(VLOOKUP($D$26,Tablas!$A$1496:$G$1498,4,TRUE)))</f>
        <v>0</v>
      </c>
      <c r="P36" s="159">
        <f>IF($D$26=0,0,(VLOOKUP($D$26,Tablas!$A$1496:$G$1498,5,TRUE)))</f>
        <v>0</v>
      </c>
      <c r="Q36" s="10"/>
    </row>
    <row r="37" spans="7:17" s="71" customFormat="1" ht="34" customHeight="1" x14ac:dyDescent="0.15">
      <c r="G37" s="333"/>
      <c r="H37" s="334"/>
      <c r="I37" s="17"/>
      <c r="J37" s="17"/>
      <c r="L37" s="286" t="s">
        <v>40</v>
      </c>
      <c r="M37" s="287"/>
      <c r="N37" s="170">
        <f>SUM(N34:N36)</f>
        <v>481679.6875</v>
      </c>
      <c r="O37" s="170">
        <f t="shared" ref="O37:P37" si="2">SUM(O34:O36)</f>
        <v>314460.09375</v>
      </c>
      <c r="P37" s="170">
        <f t="shared" si="2"/>
        <v>226118.40625</v>
      </c>
    </row>
    <row r="38" spans="7:17" s="10" customFormat="1" ht="34" customHeight="1" x14ac:dyDescent="0.15">
      <c r="G38" s="255"/>
      <c r="H38" s="105"/>
      <c r="I38" s="17"/>
      <c r="J38" s="17"/>
      <c r="L38" s="274" t="s">
        <v>41</v>
      </c>
      <c r="M38" s="275"/>
      <c r="N38" s="159">
        <v>937.5</v>
      </c>
      <c r="O38" s="159">
        <v>937.5</v>
      </c>
      <c r="P38" s="159">
        <v>937.5</v>
      </c>
    </row>
    <row r="39" spans="7:17" s="71" customFormat="1" ht="34" customHeight="1" x14ac:dyDescent="0.15">
      <c r="G39" s="255"/>
      <c r="H39" s="105"/>
      <c r="I39" s="17"/>
      <c r="J39" s="17"/>
      <c r="L39" s="276" t="s">
        <v>42</v>
      </c>
      <c r="M39" s="277"/>
      <c r="N39" s="159">
        <f>SUM(N37:N38)*16%</f>
        <v>77218.75</v>
      </c>
      <c r="O39" s="159">
        <f t="shared" ref="O39:P39" si="3">SUM(O37:O38)*16%</f>
        <v>50463.614999999998</v>
      </c>
      <c r="P39" s="159">
        <f t="shared" si="3"/>
        <v>36328.945</v>
      </c>
    </row>
    <row r="40" spans="7:17" s="71" customFormat="1" ht="34" customHeight="1" x14ac:dyDescent="0.15">
      <c r="G40" s="255"/>
      <c r="H40" s="105"/>
      <c r="I40" s="18"/>
      <c r="J40" s="17"/>
      <c r="L40" s="326" t="s">
        <v>73</v>
      </c>
      <c r="M40" s="327"/>
      <c r="N40" s="171">
        <f>SUM(N37:N39)</f>
        <v>559835.9375</v>
      </c>
      <c r="O40" s="171">
        <f t="shared" ref="O40:P40" si="4">SUM(O37:O39)</f>
        <v>365861.20874999999</v>
      </c>
      <c r="P40" s="171">
        <f t="shared" si="4"/>
        <v>263384.85125000001</v>
      </c>
    </row>
    <row r="41" spans="7:17" s="71" customFormat="1" ht="34" customHeight="1" x14ac:dyDescent="0.15">
      <c r="G41" s="255"/>
      <c r="H41" s="105"/>
      <c r="I41" s="18"/>
      <c r="J41" s="18"/>
      <c r="L41" s="322" t="s">
        <v>71</v>
      </c>
      <c r="M41" s="323"/>
      <c r="N41" s="171">
        <f>(N37*16%)+N37</f>
        <v>558748.4375</v>
      </c>
      <c r="O41" s="171">
        <f t="shared" ref="O41:P41" si="5">(O37*16%)+O37</f>
        <v>364773.70874999999</v>
      </c>
      <c r="P41" s="171">
        <f t="shared" si="5"/>
        <v>262297.35125000001</v>
      </c>
      <c r="Q41" s="10"/>
    </row>
    <row r="42" spans="7:17" s="71" customFormat="1" ht="34" customHeight="1" x14ac:dyDescent="0.15">
      <c r="G42" s="255"/>
      <c r="H42" s="105"/>
      <c r="I42" s="27"/>
      <c r="J42" s="18"/>
      <c r="L42" s="282" t="s">
        <v>68</v>
      </c>
      <c r="M42" s="283"/>
      <c r="N42" s="188">
        <f>N40+N41</f>
        <v>1118584.375</v>
      </c>
      <c r="O42" s="188">
        <f t="shared" ref="O42:P42" si="6">O40+O41</f>
        <v>730634.91749999998</v>
      </c>
      <c r="P42" s="188">
        <f t="shared" si="6"/>
        <v>525682.20250000001</v>
      </c>
    </row>
    <row r="43" spans="7:17" s="71" customFormat="1" ht="34" customHeight="1" x14ac:dyDescent="0.15">
      <c r="G43" s="255"/>
      <c r="H43" s="105"/>
      <c r="I43" s="27"/>
      <c r="J43" s="27"/>
      <c r="L43" s="70"/>
      <c r="M43" s="70"/>
      <c r="N43" s="70"/>
      <c r="O43" s="70"/>
      <c r="P43" s="70"/>
    </row>
    <row r="44" spans="7:17" s="71" customFormat="1" ht="34" customHeight="1" x14ac:dyDescent="0.15">
      <c r="G44" s="255"/>
      <c r="H44" s="105"/>
      <c r="I44" s="27"/>
      <c r="J44" s="27"/>
      <c r="L44" s="291" t="s">
        <v>34</v>
      </c>
      <c r="M44" s="292"/>
      <c r="N44" s="292"/>
      <c r="O44" s="292"/>
      <c r="P44" s="292"/>
    </row>
    <row r="45" spans="7:17" s="10" customFormat="1" ht="34" customHeight="1" x14ac:dyDescent="0.15">
      <c r="G45" s="255"/>
      <c r="H45" s="105"/>
      <c r="I45" s="70"/>
      <c r="J45" s="27"/>
      <c r="L45" s="284" t="s">
        <v>64</v>
      </c>
      <c r="M45" s="284"/>
      <c r="N45" s="159">
        <f>VLOOKUP($G$24,Tablas!$A$1354:$G$1420,3,TRUE)</f>
        <v>122603.75</v>
      </c>
      <c r="O45" s="159">
        <f>VLOOKUP($G$24,Tablas!$A$1354:$G$1420,4,TRUE)</f>
        <v>80043.828125</v>
      </c>
      <c r="P45" s="159">
        <f>VLOOKUP($G$24,Tablas!$A$1354:$G$1420,5,TRUE)</f>
        <v>57562.890625</v>
      </c>
      <c r="Q45" s="71"/>
    </row>
    <row r="46" spans="7:17" s="71" customFormat="1" ht="34" customHeight="1" x14ac:dyDescent="0.15">
      <c r="G46" s="255"/>
      <c r="H46" s="105"/>
      <c r="I46" s="70"/>
      <c r="J46" s="70"/>
      <c r="L46" s="285" t="s">
        <v>65</v>
      </c>
      <c r="M46" s="285"/>
      <c r="N46" s="159">
        <f>IF($D$24=1,0,(VLOOKUP($G$26,Tablas!$A$1354:$G$1420,3,TRUE)))+($I$24)</f>
        <v>125150.15625</v>
      </c>
      <c r="O46" s="159">
        <f>IF($D$24=1,0,(VLOOKUP($G$26,Tablas!$A$1354:$G$1420,4,TRUE)))+($I$24)</f>
        <v>81700</v>
      </c>
      <c r="P46" s="159">
        <f>IF($D$24=1,0,(VLOOKUP($G$26,Tablas!$A$1354:$G$1420,5,TRUE)))+($I$24)</f>
        <v>58742.03125</v>
      </c>
      <c r="Q46" s="10"/>
    </row>
    <row r="47" spans="7:17" s="71" customFormat="1" ht="34" customHeight="1" x14ac:dyDescent="0.15">
      <c r="G47" s="255"/>
      <c r="H47" s="105"/>
      <c r="I47" s="70"/>
      <c r="J47" s="70"/>
      <c r="L47" s="284" t="s">
        <v>66</v>
      </c>
      <c r="M47" s="284"/>
      <c r="N47" s="159">
        <f>IF($D$26=0,0,(VLOOKUP($D$26,Tablas!$A$1421:$G$1423,3,TRUE)))</f>
        <v>0</v>
      </c>
      <c r="O47" s="159">
        <f>IF($D$26=0,0,(VLOOKUP($D$26,Tablas!$A$1421:$G$1423,4,TRUE)))</f>
        <v>0</v>
      </c>
      <c r="P47" s="159">
        <f>IF($D$26=0,0,(VLOOKUP($D$26,Tablas!$A$1421:$G$1423,5,TRUE)))</f>
        <v>0</v>
      </c>
    </row>
    <row r="48" spans="7:17" s="71" customFormat="1" ht="34" customHeight="1" x14ac:dyDescent="0.15">
      <c r="G48" s="255"/>
      <c r="H48" s="105"/>
      <c r="I48" s="70"/>
      <c r="J48" s="70"/>
      <c r="L48" s="286" t="s">
        <v>40</v>
      </c>
      <c r="M48" s="287"/>
      <c r="N48" s="170">
        <f>SUM(N45:N47)</f>
        <v>247753.90625</v>
      </c>
      <c r="O48" s="170">
        <f>SUM(O45:O47)</f>
        <v>161743.828125</v>
      </c>
      <c r="P48" s="170">
        <f>SUM(P45:P47)</f>
        <v>116304.921875</v>
      </c>
    </row>
    <row r="49" spans="7:17" s="71" customFormat="1" ht="34" customHeight="1" x14ac:dyDescent="0.15">
      <c r="G49" s="107"/>
      <c r="H49" s="104"/>
      <c r="I49" s="70"/>
      <c r="J49" s="70"/>
      <c r="L49" s="274" t="s">
        <v>41</v>
      </c>
      <c r="M49" s="275"/>
      <c r="N49" s="159">
        <v>937.5</v>
      </c>
      <c r="O49" s="159">
        <v>937.5</v>
      </c>
      <c r="P49" s="159">
        <v>937.5</v>
      </c>
    </row>
    <row r="50" spans="7:17" s="10" customFormat="1" ht="34" customHeight="1" x14ac:dyDescent="0.15">
      <c r="G50" s="255"/>
      <c r="H50" s="105"/>
      <c r="I50" s="70"/>
      <c r="J50" s="70"/>
      <c r="L50" s="276" t="s">
        <v>42</v>
      </c>
      <c r="M50" s="277"/>
      <c r="N50" s="159">
        <f>+N48*16%</f>
        <v>39640.625</v>
      </c>
      <c r="O50" s="159">
        <f>+O48*16%</f>
        <v>25879.012500000001</v>
      </c>
      <c r="P50" s="159">
        <f>+P48*16%</f>
        <v>18608.787500000002</v>
      </c>
      <c r="Q50" s="71"/>
    </row>
    <row r="51" spans="7:17" ht="34" customHeight="1" x14ac:dyDescent="0.15">
      <c r="G51" s="255"/>
      <c r="H51" s="105"/>
      <c r="I51" s="70"/>
      <c r="L51" s="326" t="s">
        <v>73</v>
      </c>
      <c r="M51" s="327"/>
      <c r="N51" s="171">
        <f>SUM(N48:N50) + N49*0.16</f>
        <v>288482.03125</v>
      </c>
      <c r="O51" s="171">
        <f t="shared" ref="O51:P51" si="7">SUM(O48:O50) + O49*0.16</f>
        <v>188710.34062500001</v>
      </c>
      <c r="P51" s="171">
        <f t="shared" si="7"/>
        <v>136001.20937500001</v>
      </c>
      <c r="Q51" s="71"/>
    </row>
    <row r="52" spans="7:17" ht="34" customHeight="1" x14ac:dyDescent="0.15">
      <c r="G52" s="255"/>
      <c r="H52" s="105"/>
      <c r="I52" s="70"/>
      <c r="L52" s="322" t="s">
        <v>74</v>
      </c>
      <c r="M52" s="323"/>
      <c r="N52" s="171">
        <f>(N48 + N50)</f>
        <v>287394.53125</v>
      </c>
      <c r="O52" s="171">
        <f t="shared" ref="O52:P52" si="8">(O48 + O50)</f>
        <v>187622.84062500001</v>
      </c>
      <c r="P52" s="171">
        <f t="shared" si="8"/>
        <v>134913.70937500001</v>
      </c>
      <c r="Q52" s="10"/>
    </row>
    <row r="53" spans="7:17" ht="34" customHeight="1" x14ac:dyDescent="0.15">
      <c r="G53" s="107"/>
      <c r="H53" s="104"/>
      <c r="I53" s="70"/>
      <c r="L53" s="282" t="s">
        <v>68</v>
      </c>
      <c r="M53" s="283"/>
      <c r="N53" s="188">
        <f>N51+(N52*3)</f>
        <v>1150665.625</v>
      </c>
      <c r="O53" s="188">
        <f t="shared" ref="O53:P53" si="9">O51+(O52*3)</f>
        <v>751578.86250000005</v>
      </c>
      <c r="P53" s="188">
        <f t="shared" si="9"/>
        <v>540742.33750000002</v>
      </c>
      <c r="Q53" s="71"/>
    </row>
    <row r="54" spans="7:17" ht="34" customHeight="1" x14ac:dyDescent="0.15">
      <c r="G54" s="255"/>
      <c r="H54" s="105"/>
      <c r="I54" s="70"/>
      <c r="Q54" s="71"/>
    </row>
    <row r="55" spans="7:17" ht="34" customHeight="1" x14ac:dyDescent="0.15">
      <c r="G55" s="255"/>
      <c r="H55" s="105"/>
      <c r="I55" s="70"/>
      <c r="L55" s="289" t="s">
        <v>81</v>
      </c>
      <c r="M55" s="290"/>
      <c r="N55" s="290"/>
      <c r="O55" s="290"/>
      <c r="P55" s="290"/>
      <c r="Q55" s="71"/>
    </row>
    <row r="56" spans="7:17" ht="34" customHeight="1" x14ac:dyDescent="0.15">
      <c r="G56" s="255"/>
      <c r="H56" s="105"/>
      <c r="I56" s="70"/>
      <c r="L56" s="284" t="s">
        <v>64</v>
      </c>
      <c r="M56" s="284"/>
      <c r="N56" s="159">
        <f>VLOOKUP($G$24,Tablas!$A$1279:$G$1345,3,TRUE)</f>
        <v>42198.500000000007</v>
      </c>
      <c r="O56" s="159">
        <f>VLOOKUP($G$24,Tablas!$A$1279:$G$1345,4,TRUE)</f>
        <v>27549.968749999996</v>
      </c>
      <c r="P56" s="159">
        <f>VLOOKUP($G$24,Tablas!$A$1279:$G$1345,5,TRUE)</f>
        <v>19812.34375</v>
      </c>
      <c r="Q56" s="71"/>
    </row>
    <row r="57" spans="7:17" ht="34" customHeight="1" x14ac:dyDescent="0.15">
      <c r="G57" s="255"/>
      <c r="H57" s="103"/>
      <c r="I57" s="70"/>
      <c r="L57" s="285" t="s">
        <v>65</v>
      </c>
      <c r="M57" s="285"/>
      <c r="N57" s="159">
        <f>IF($D$24=1,0,(VLOOKUP($G$26,Tablas!$A$1279:$G$1345,3,TRUE)))</f>
        <v>43074.9375</v>
      </c>
      <c r="O57" s="159">
        <f>IF($D$24=1,0,(VLOOKUP($G$26,Tablas!$A$1279:$G$1345,4,TRUE)))</f>
        <v>28120</v>
      </c>
      <c r="P57" s="159">
        <f>IF($D$24=1,0,(VLOOKUP($G$26,Tablas!$A$1279:$G$1345,5,TRUE)))</f>
        <v>20218.1875</v>
      </c>
      <c r="Q57" s="71"/>
    </row>
    <row r="58" spans="7:17" ht="34" customHeight="1" x14ac:dyDescent="0.15">
      <c r="G58" s="255"/>
      <c r="H58" s="105"/>
      <c r="I58" s="70"/>
      <c r="L58" s="284" t="s">
        <v>66</v>
      </c>
      <c r="M58" s="284"/>
      <c r="N58" s="159">
        <f>IF($D$26=0,0,(VLOOKUP(#REF!,Tablas!$A$1346:$G$1348,3,TRUE)))</f>
        <v>0</v>
      </c>
      <c r="O58" s="159">
        <f>IF($D$26=0,0,(VLOOKUP($D$26,Tablas!$A$1346:$G$1348,4,TRUE)))</f>
        <v>0</v>
      </c>
      <c r="P58" s="159">
        <f>IF($D$26=0,0,(VLOOKUP($D$26,Tablas!$A$1346:$G$1348,5,TRUE)))</f>
        <v>0</v>
      </c>
      <c r="Q58" s="71"/>
    </row>
    <row r="59" spans="7:17" ht="34" customHeight="1" x14ac:dyDescent="0.15">
      <c r="G59" s="255"/>
      <c r="H59" s="103"/>
      <c r="I59" s="70"/>
      <c r="L59" s="286" t="s">
        <v>40</v>
      </c>
      <c r="M59" s="287"/>
      <c r="N59" s="170">
        <f>SUM(N56:N58)</f>
        <v>85273.4375</v>
      </c>
      <c r="O59" s="170">
        <f>SUM(O56:O58)</f>
        <v>55669.96875</v>
      </c>
      <c r="P59" s="170">
        <f>SUM(P56:P58)</f>
        <v>40030.53125</v>
      </c>
      <c r="Q59" s="10"/>
    </row>
    <row r="60" spans="7:17" ht="34" customHeight="1" x14ac:dyDescent="0.15">
      <c r="G60" s="108"/>
      <c r="H60" s="109"/>
      <c r="I60" s="70"/>
      <c r="L60" s="274" t="s">
        <v>41</v>
      </c>
      <c r="M60" s="275"/>
      <c r="N60" s="159">
        <v>937.5</v>
      </c>
      <c r="O60" s="159">
        <v>937.5</v>
      </c>
      <c r="P60" s="159">
        <v>937.5</v>
      </c>
      <c r="Q60" s="10"/>
    </row>
    <row r="61" spans="7:17" ht="34" customHeight="1" x14ac:dyDescent="0.15">
      <c r="G61" s="110"/>
      <c r="H61" s="111"/>
      <c r="I61" s="70"/>
      <c r="L61" s="276" t="s">
        <v>42</v>
      </c>
      <c r="M61" s="277"/>
      <c r="N61" s="159">
        <f>+N59*16%</f>
        <v>13643.75</v>
      </c>
      <c r="O61" s="159">
        <f>+O59*16%</f>
        <v>8907.1949999999997</v>
      </c>
      <c r="P61" s="159">
        <f>+P59*16%</f>
        <v>6404.8850000000002</v>
      </c>
    </row>
    <row r="62" spans="7:17" ht="34" customHeight="1" x14ac:dyDescent="0.15">
      <c r="G62" s="107"/>
      <c r="H62" s="104"/>
      <c r="I62" s="70"/>
      <c r="L62" s="326" t="s">
        <v>73</v>
      </c>
      <c r="M62" s="327"/>
      <c r="N62" s="171">
        <f>SUM(N59:N61) + N60*0.16</f>
        <v>100004.6875</v>
      </c>
      <c r="O62" s="171">
        <f t="shared" ref="O62" si="10">SUM(O59:O61) + O60*0.16</f>
        <v>65664.663750000007</v>
      </c>
      <c r="P62" s="171">
        <f>SUM(P59:P61) + P60*0.16</f>
        <v>47522.916250000002</v>
      </c>
    </row>
    <row r="63" spans="7:17" ht="34" customHeight="1" x14ac:dyDescent="0.15">
      <c r="G63" s="255"/>
      <c r="H63" s="106"/>
      <c r="I63" s="70"/>
      <c r="L63" s="322" t="s">
        <v>76</v>
      </c>
      <c r="M63" s="323"/>
      <c r="N63" s="171">
        <f>(N59 + N61)</f>
        <v>98917.1875</v>
      </c>
      <c r="O63" s="171">
        <f t="shared" ref="O63:P63" si="11">(O59 + O61)</f>
        <v>64577.16375</v>
      </c>
      <c r="P63" s="171">
        <f t="shared" si="11"/>
        <v>46435.416250000002</v>
      </c>
    </row>
    <row r="64" spans="7:17" ht="34" customHeight="1" x14ac:dyDescent="0.15">
      <c r="G64" s="255"/>
      <c r="H64" s="106"/>
      <c r="I64" s="70"/>
      <c r="L64" s="282" t="s">
        <v>68</v>
      </c>
      <c r="M64" s="283"/>
      <c r="N64" s="188">
        <f>N62+(N63*11)</f>
        <v>1188093.75</v>
      </c>
      <c r="O64" s="188">
        <f>O62+(O63*11)</f>
        <v>776013.46500000008</v>
      </c>
      <c r="P64" s="188">
        <f>P62+(P63*11)</f>
        <v>558312.495</v>
      </c>
    </row>
    <row r="65" spans="2:17" ht="34" customHeight="1" x14ac:dyDescent="0.15">
      <c r="G65" s="255"/>
      <c r="H65" s="106"/>
    </row>
    <row r="66" spans="2:17" ht="29" customHeight="1" x14ac:dyDescent="0.2">
      <c r="G66" s="255"/>
      <c r="H66" s="106"/>
      <c r="K66" s="83"/>
      <c r="L66" s="83"/>
      <c r="M66" s="83"/>
      <c r="N66" s="83"/>
      <c r="O66" s="83"/>
      <c r="P66" s="83"/>
    </row>
    <row r="67" spans="2:17" ht="44" customHeight="1" x14ac:dyDescent="0.15">
      <c r="B67" s="332" t="s">
        <v>77</v>
      </c>
      <c r="C67" s="332"/>
      <c r="D67" s="332"/>
      <c r="E67" s="332"/>
      <c r="F67" s="332"/>
      <c r="G67" s="332"/>
      <c r="H67" s="332"/>
      <c r="I67" s="332"/>
      <c r="J67" s="332"/>
      <c r="K67" s="332"/>
      <c r="L67" s="332"/>
      <c r="M67" s="332"/>
      <c r="N67" s="332"/>
      <c r="O67" s="332"/>
      <c r="P67" s="332"/>
      <c r="Q67" s="332"/>
    </row>
    <row r="68" spans="2:17" ht="44" customHeight="1" x14ac:dyDescent="0.15">
      <c r="B68" s="331" t="s">
        <v>78</v>
      </c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</row>
    <row r="69" spans="2:17" ht="104" customHeight="1" x14ac:dyDescent="0.15"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</row>
    <row r="70" spans="2:17" ht="21.75" customHeight="1" x14ac:dyDescent="0.15"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</row>
    <row r="71" spans="2:17" ht="23.25" customHeight="1" x14ac:dyDescent="0.15"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</row>
    <row r="72" spans="2:17" ht="36" customHeight="1" x14ac:dyDescent="0.15">
      <c r="G72" s="255"/>
      <c r="H72" s="112"/>
    </row>
    <row r="73" spans="2:17" ht="23.25" customHeight="1" x14ac:dyDescent="0.15">
      <c r="G73" s="255"/>
      <c r="H73" s="112"/>
    </row>
    <row r="74" spans="2:17" ht="23.25" customHeight="1" x14ac:dyDescent="0.15">
      <c r="G74" s="255"/>
      <c r="H74" s="112"/>
    </row>
    <row r="75" spans="2:17" ht="30" customHeight="1" x14ac:dyDescent="0.15">
      <c r="G75" s="255"/>
      <c r="H75" s="112"/>
    </row>
    <row r="76" spans="2:17" ht="95" customHeight="1" x14ac:dyDescent="0.15">
      <c r="G76" s="255"/>
      <c r="H76" s="112"/>
    </row>
    <row r="77" spans="2:17" ht="24" customHeight="1" x14ac:dyDescent="0.15">
      <c r="G77" s="255"/>
      <c r="H77" s="105"/>
    </row>
    <row r="78" spans="2:17" ht="31" customHeight="1" x14ac:dyDescent="0.15">
      <c r="G78" s="255"/>
      <c r="H78" s="105"/>
    </row>
    <row r="79" spans="2:17" ht="24" customHeight="1" x14ac:dyDescent="0.15">
      <c r="G79" s="255"/>
      <c r="H79" s="105"/>
    </row>
    <row r="80" spans="2:17" ht="24" customHeight="1" x14ac:dyDescent="0.15">
      <c r="G80" s="107"/>
      <c r="H80" s="104"/>
    </row>
    <row r="81" spans="7:8" ht="24" customHeight="1" x14ac:dyDescent="0.15">
      <c r="G81" s="255"/>
      <c r="H81" s="106"/>
    </row>
    <row r="82" spans="7:8" ht="24" customHeight="1" x14ac:dyDescent="0.15">
      <c r="G82" s="255"/>
      <c r="H82" s="113"/>
    </row>
    <row r="83" spans="7:8" ht="146" customHeight="1" x14ac:dyDescent="0.15">
      <c r="G83" s="255"/>
      <c r="H83" s="113"/>
    </row>
    <row r="84" spans="7:8" ht="28" customHeight="1" x14ac:dyDescent="0.15">
      <c r="G84" s="255"/>
      <c r="H84" s="105"/>
    </row>
    <row r="85" spans="7:8" ht="28" customHeight="1" x14ac:dyDescent="0.15">
      <c r="G85" s="255"/>
      <c r="H85" s="105"/>
    </row>
    <row r="86" spans="7:8" ht="14" x14ac:dyDescent="0.15">
      <c r="G86" s="255"/>
      <c r="H86" s="105"/>
    </row>
    <row r="87" spans="7:8" ht="14" x14ac:dyDescent="0.15">
      <c r="G87" s="255"/>
      <c r="H87" s="105"/>
    </row>
    <row r="88" spans="7:8" ht="14" x14ac:dyDescent="0.15">
      <c r="G88" s="255"/>
      <c r="H88" s="105"/>
    </row>
    <row r="89" spans="7:8" ht="14" x14ac:dyDescent="0.15">
      <c r="G89" s="81"/>
      <c r="H89" s="82"/>
    </row>
    <row r="95" spans="7:8" x14ac:dyDescent="0.15">
      <c r="H95" s="71"/>
    </row>
  </sheetData>
  <sheetProtection password="CFD1" sheet="1" selectLockedCells="1"/>
  <mergeCells count="51">
    <mergeCell ref="L46:M46"/>
    <mergeCell ref="L47:M47"/>
    <mergeCell ref="L48:M48"/>
    <mergeCell ref="L49:M49"/>
    <mergeCell ref="L50:M50"/>
    <mergeCell ref="L31:M31"/>
    <mergeCell ref="L34:M34"/>
    <mergeCell ref="L35:M35"/>
    <mergeCell ref="L36:M36"/>
    <mergeCell ref="L45:M45"/>
    <mergeCell ref="G36:G37"/>
    <mergeCell ref="H36:H37"/>
    <mergeCell ref="L24:P24"/>
    <mergeCell ref="L33:P33"/>
    <mergeCell ref="L44:P44"/>
    <mergeCell ref="L37:M37"/>
    <mergeCell ref="L38:M38"/>
    <mergeCell ref="L39:M39"/>
    <mergeCell ref="L40:M40"/>
    <mergeCell ref="L41:M41"/>
    <mergeCell ref="L42:M42"/>
    <mergeCell ref="L26:M26"/>
    <mergeCell ref="L27:M27"/>
    <mergeCell ref="L28:M28"/>
    <mergeCell ref="L29:M29"/>
    <mergeCell ref="L30:M30"/>
    <mergeCell ref="E26:F26"/>
    <mergeCell ref="C20:I20"/>
    <mergeCell ref="C22:I22"/>
    <mergeCell ref="B24:C24"/>
    <mergeCell ref="B26:C26"/>
    <mergeCell ref="L20:M20"/>
    <mergeCell ref="L21:M21"/>
    <mergeCell ref="L22:M22"/>
    <mergeCell ref="L25:M25"/>
    <mergeCell ref="E24:F24"/>
    <mergeCell ref="L51:M51"/>
    <mergeCell ref="L52:M52"/>
    <mergeCell ref="L53:M53"/>
    <mergeCell ref="L56:M56"/>
    <mergeCell ref="L57:M57"/>
    <mergeCell ref="L55:P55"/>
    <mergeCell ref="L58:M58"/>
    <mergeCell ref="L59:M59"/>
    <mergeCell ref="L60:M60"/>
    <mergeCell ref="B68:Q71"/>
    <mergeCell ref="L61:M61"/>
    <mergeCell ref="L62:M62"/>
    <mergeCell ref="L63:M63"/>
    <mergeCell ref="L64:M64"/>
    <mergeCell ref="B67:Q67"/>
  </mergeCells>
  <conditionalFormatting sqref="D24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G26 G24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fitToHeight="2" orientation="portrait" r:id="rId1"/>
  <headerFooter alignWithMargins="0"/>
  <rowBreaks count="1" manualBreakCount="1">
    <brk id="69" min="6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pageSetUpPr fitToPage="1"/>
  </sheetPr>
  <dimension ref="A1:G116"/>
  <sheetViews>
    <sheetView showGridLines="0" showRowColHeaders="0" view="pageBreakPreview" topLeftCell="A11" zoomScaleNormal="150" zoomScaleSheetLayoutView="100" workbookViewId="0">
      <selection activeCell="H52" sqref="H52"/>
    </sheetView>
  </sheetViews>
  <sheetFormatPr baseColWidth="10" defaultColWidth="9.1640625" defaultRowHeight="13" x14ac:dyDescent="0.15"/>
  <cols>
    <col min="1" max="1" width="33.33203125" style="1" customWidth="1"/>
    <col min="2" max="2" width="15.6640625" style="1" bestFit="1" customWidth="1"/>
    <col min="3" max="4" width="23" style="1" customWidth="1"/>
    <col min="5" max="5" width="21.5" style="1" customWidth="1"/>
    <col min="6" max="6" width="22.83203125" style="1" customWidth="1"/>
    <col min="7" max="7" width="21.6640625" style="1" customWidth="1"/>
    <col min="8" max="16384" width="9.1640625" style="1"/>
  </cols>
  <sheetData>
    <row r="1" spans="1:7" x14ac:dyDescent="0.15">
      <c r="A1" s="26" t="s">
        <v>0</v>
      </c>
      <c r="B1" s="11"/>
      <c r="C1" s="11"/>
      <c r="D1" s="11"/>
      <c r="E1" s="11"/>
      <c r="F1" s="11"/>
      <c r="G1" s="11"/>
    </row>
    <row r="2" spans="1:7" x14ac:dyDescent="0.15">
      <c r="A2" s="11"/>
      <c r="B2" s="11"/>
      <c r="C2" s="11"/>
      <c r="D2" s="11"/>
      <c r="E2" s="11" t="s">
        <v>0</v>
      </c>
      <c r="F2" s="11" t="s">
        <v>0</v>
      </c>
      <c r="G2" s="11"/>
    </row>
    <row r="3" spans="1:7" x14ac:dyDescent="0.15">
      <c r="A3" s="11"/>
      <c r="B3" s="11"/>
      <c r="C3" s="11"/>
      <c r="D3" s="11"/>
      <c r="E3" s="11"/>
      <c r="F3" s="11"/>
      <c r="G3" s="11"/>
    </row>
    <row r="4" spans="1:7" x14ac:dyDescent="0.15">
      <c r="A4" s="11"/>
      <c r="B4" s="11"/>
      <c r="C4" s="11"/>
      <c r="D4" s="11"/>
      <c r="E4" s="11"/>
      <c r="F4" s="11"/>
      <c r="G4" s="11"/>
    </row>
    <row r="5" spans="1:7" x14ac:dyDescent="0.15">
      <c r="A5" s="11"/>
      <c r="B5" s="11"/>
      <c r="C5" s="11"/>
      <c r="D5" s="11"/>
      <c r="E5" s="11"/>
      <c r="F5" s="11"/>
      <c r="G5" s="11"/>
    </row>
    <row r="6" spans="1:7" ht="16" x14ac:dyDescent="0.2">
      <c r="A6" s="11"/>
      <c r="B6" s="11"/>
      <c r="C6" s="11"/>
      <c r="D6" s="11"/>
      <c r="E6" s="13" t="s">
        <v>0</v>
      </c>
      <c r="F6" s="13" t="s">
        <v>0</v>
      </c>
      <c r="G6" s="14" t="s">
        <v>0</v>
      </c>
    </row>
    <row r="7" spans="1:7" x14ac:dyDescent="0.15">
      <c r="A7" s="11"/>
      <c r="B7" s="11"/>
      <c r="C7" s="11"/>
      <c r="D7" s="11"/>
      <c r="E7" s="11"/>
      <c r="F7" s="11"/>
      <c r="G7" s="11"/>
    </row>
    <row r="8" spans="1:7" x14ac:dyDescent="0.15">
      <c r="A8" s="11"/>
      <c r="B8" s="11"/>
      <c r="C8" s="11"/>
      <c r="D8" s="11"/>
      <c r="E8" s="11"/>
      <c r="F8" s="11"/>
      <c r="G8" s="11"/>
    </row>
    <row r="9" spans="1:7" x14ac:dyDescent="0.15">
      <c r="A9" s="11"/>
      <c r="B9" s="11"/>
      <c r="C9" s="11"/>
      <c r="D9" s="11"/>
      <c r="E9" s="11"/>
      <c r="F9" s="11"/>
      <c r="G9" s="11"/>
    </row>
    <row r="10" spans="1:7" x14ac:dyDescent="0.15">
      <c r="A10" s="11"/>
      <c r="B10" s="11"/>
      <c r="C10" s="11"/>
      <c r="D10" s="11"/>
      <c r="E10" s="11"/>
      <c r="F10" s="11"/>
      <c r="G10" s="11"/>
    </row>
    <row r="11" spans="1:7" x14ac:dyDescent="0.15">
      <c r="A11" s="11"/>
      <c r="B11" s="11"/>
      <c r="C11" s="11"/>
      <c r="D11" s="11"/>
      <c r="E11" s="11"/>
      <c r="F11" s="11"/>
      <c r="G11" s="11"/>
    </row>
    <row r="12" spans="1:7" x14ac:dyDescent="0.15">
      <c r="A12" s="11"/>
      <c r="B12" s="11"/>
      <c r="C12" s="11"/>
      <c r="D12" s="11"/>
      <c r="E12" s="11"/>
      <c r="F12" s="11"/>
      <c r="G12" s="11"/>
    </row>
    <row r="13" spans="1:7" x14ac:dyDescent="0.15">
      <c r="A13" s="11"/>
      <c r="B13" s="11"/>
      <c r="C13" s="11"/>
      <c r="D13" s="11"/>
      <c r="E13" s="11"/>
      <c r="F13" s="11"/>
      <c r="G13" s="11"/>
    </row>
    <row r="14" spans="1:7" x14ac:dyDescent="0.15">
      <c r="A14" s="11"/>
      <c r="B14" s="11"/>
      <c r="C14" s="11"/>
      <c r="D14" s="11"/>
      <c r="E14" s="11"/>
      <c r="F14" s="11"/>
      <c r="G14" s="11"/>
    </row>
    <row r="15" spans="1:7" x14ac:dyDescent="0.15">
      <c r="E15" s="11"/>
      <c r="F15" s="11"/>
      <c r="G15" s="11"/>
    </row>
    <row r="16" spans="1:7" x14ac:dyDescent="0.15">
      <c r="E16" s="11"/>
      <c r="F16" s="11"/>
      <c r="G16" s="11"/>
    </row>
    <row r="17" spans="1:7" ht="23.25" customHeight="1" x14ac:dyDescent="0.2">
      <c r="A17" s="348" t="s">
        <v>1</v>
      </c>
      <c r="B17" s="348"/>
      <c r="C17" s="348"/>
      <c r="D17" s="348"/>
      <c r="E17" s="348"/>
      <c r="F17" s="348"/>
      <c r="G17" s="348"/>
    </row>
    <row r="18" spans="1:7" ht="23" x14ac:dyDescent="0.25">
      <c r="A18" s="154"/>
      <c r="B18" s="154"/>
      <c r="C18" s="154"/>
      <c r="D18" s="154"/>
      <c r="E18" s="154"/>
      <c r="F18" s="154"/>
      <c r="G18" s="154"/>
    </row>
    <row r="19" spans="1:7" ht="18" x14ac:dyDescent="0.2">
      <c r="A19" s="349" t="s">
        <v>3</v>
      </c>
      <c r="B19" s="297"/>
      <c r="C19" s="353" t="str">
        <f>+'INGRESO DE DATOS'!$D$15</f>
        <v>Nombre del Cliente</v>
      </c>
      <c r="D19" s="353"/>
      <c r="E19" s="353"/>
      <c r="F19" s="353"/>
      <c r="G19" s="353"/>
    </row>
    <row r="20" spans="1:7" x14ac:dyDescent="0.15">
      <c r="A20" s="11"/>
      <c r="B20" s="11"/>
      <c r="C20" s="11"/>
      <c r="D20" s="11"/>
      <c r="E20" s="11"/>
      <c r="F20" s="11"/>
      <c r="G20" s="11"/>
    </row>
    <row r="21" spans="1:7" ht="18" x14ac:dyDescent="0.2">
      <c r="A21" s="349" t="s">
        <v>10</v>
      </c>
      <c r="B21" s="297"/>
      <c r="C21" s="353" t="str">
        <f>+'INGRESO DE DATOS'!$D$23</f>
        <v>Nombre del Agente</v>
      </c>
      <c r="D21" s="353"/>
      <c r="E21" s="353"/>
      <c r="F21" s="353"/>
      <c r="G21" s="353"/>
    </row>
    <row r="22" spans="1:7" ht="23" x14ac:dyDescent="0.25">
      <c r="A22" s="154"/>
      <c r="B22" s="154"/>
      <c r="C22" s="11"/>
      <c r="D22" s="11"/>
      <c r="E22" s="11"/>
      <c r="F22" s="11"/>
      <c r="G22" s="11"/>
    </row>
    <row r="23" spans="1:7" ht="18" x14ac:dyDescent="0.2">
      <c r="A23" s="349" t="s">
        <v>5</v>
      </c>
      <c r="B23" s="349"/>
      <c r="C23" s="62">
        <v>2</v>
      </c>
      <c r="E23" s="350" t="s">
        <v>7</v>
      </c>
      <c r="F23" s="350"/>
      <c r="G23" s="62">
        <f>+'INGRESO DE DATOS'!$D$19</f>
        <v>34</v>
      </c>
    </row>
    <row r="24" spans="1:7" s="2" customFormat="1" x14ac:dyDescent="0.15">
      <c r="C24" s="65"/>
      <c r="D24" s="65"/>
      <c r="E24" s="65"/>
      <c r="F24" s="65"/>
      <c r="G24" s="65"/>
    </row>
    <row r="25" spans="1:7" s="2" customFormat="1" x14ac:dyDescent="0.15">
      <c r="C25" s="65"/>
      <c r="D25" s="65"/>
      <c r="F25" s="65"/>
    </row>
    <row r="26" spans="1:7" s="3" customFormat="1" ht="18" x14ac:dyDescent="0.2">
      <c r="A26" s="297" t="s">
        <v>6</v>
      </c>
      <c r="B26" s="297"/>
      <c r="C26" s="62">
        <f>+'INGRESO DE DATOS'!$H$17</f>
        <v>0</v>
      </c>
      <c r="D26" s="64"/>
      <c r="E26" s="351" t="s">
        <v>8</v>
      </c>
      <c r="F26" s="351"/>
      <c r="G26" s="62">
        <f>+'INGRESO DE DATOS'!$H$19</f>
        <v>35</v>
      </c>
    </row>
    <row r="27" spans="1:7" s="3" customFormat="1" x14ac:dyDescent="0.15">
      <c r="A27" s="65"/>
      <c r="B27" s="66"/>
      <c r="C27" s="67"/>
      <c r="D27" s="65"/>
      <c r="E27" s="65"/>
      <c r="F27" s="65"/>
      <c r="G27" s="64"/>
    </row>
    <row r="28" spans="1:7" s="64" customFormat="1" x14ac:dyDescent="0.15">
      <c r="A28" s="65"/>
      <c r="B28" s="66"/>
      <c r="C28" s="67"/>
      <c r="D28" s="65"/>
      <c r="E28" s="65"/>
      <c r="F28" s="65"/>
    </row>
    <row r="29" spans="1:7" s="64" customFormat="1" x14ac:dyDescent="0.15">
      <c r="A29" s="65"/>
      <c r="B29" s="66"/>
      <c r="C29" s="67"/>
      <c r="D29" s="30" t="s">
        <v>67</v>
      </c>
      <c r="E29" s="31">
        <f ca="1">NOW()</f>
        <v>44209.568305208333</v>
      </c>
      <c r="F29" s="65"/>
    </row>
    <row r="30" spans="1:7" s="64" customFormat="1" x14ac:dyDescent="0.15">
      <c r="A30" s="65"/>
      <c r="B30" s="66"/>
      <c r="C30" s="67"/>
      <c r="D30" s="30"/>
      <c r="E30" s="31"/>
      <c r="F30" s="65"/>
    </row>
    <row r="31" spans="1:7" s="3" customFormat="1" ht="12" customHeight="1" x14ac:dyDescent="0.15">
      <c r="A31" s="29"/>
      <c r="B31" s="66"/>
      <c r="C31" s="67"/>
      <c r="D31" s="65"/>
      <c r="E31" s="65"/>
      <c r="F31" s="65"/>
      <c r="G31" s="64"/>
    </row>
    <row r="32" spans="1:7" s="64" customFormat="1" ht="12" customHeight="1" x14ac:dyDescent="0.15">
      <c r="A32" s="29"/>
      <c r="B32" s="66"/>
      <c r="C32" s="67"/>
      <c r="D32" s="65"/>
      <c r="E32" s="65"/>
      <c r="F32" s="65"/>
    </row>
    <row r="33" spans="1:7" s="64" customFormat="1" ht="12" customHeight="1" x14ac:dyDescent="0.15">
      <c r="A33" s="29"/>
      <c r="B33" s="66"/>
      <c r="C33" s="67"/>
      <c r="D33" s="65"/>
      <c r="E33" s="65"/>
      <c r="F33" s="65"/>
    </row>
    <row r="34" spans="1:7" s="64" customFormat="1" ht="12" customHeight="1" x14ac:dyDescent="0.15">
      <c r="A34" s="29"/>
      <c r="B34" s="66"/>
      <c r="C34" s="67"/>
      <c r="D34" s="65"/>
      <c r="E34" s="65"/>
      <c r="F34" s="65"/>
    </row>
    <row r="35" spans="1:7" s="64" customFormat="1" ht="12" customHeight="1" x14ac:dyDescent="0.15">
      <c r="A35" s="29"/>
      <c r="B35" s="66"/>
      <c r="C35" s="67"/>
      <c r="D35" s="65"/>
      <c r="E35" s="65"/>
      <c r="F35" s="65"/>
    </row>
    <row r="36" spans="1:7" s="64" customFormat="1" ht="12" customHeight="1" x14ac:dyDescent="0.15">
      <c r="A36" s="29"/>
      <c r="B36" s="66"/>
      <c r="C36" s="67"/>
      <c r="D36" s="65"/>
      <c r="E36" s="65"/>
      <c r="F36" s="65"/>
    </row>
    <row r="37" spans="1:7" s="64" customFormat="1" ht="12" customHeight="1" x14ac:dyDescent="0.15">
      <c r="A37" s="29"/>
      <c r="B37" s="66"/>
      <c r="C37" s="67"/>
      <c r="D37" s="65"/>
      <c r="E37" s="65"/>
      <c r="F37" s="65"/>
    </row>
    <row r="38" spans="1:7" s="64" customFormat="1" ht="12" customHeight="1" x14ac:dyDescent="0.15">
      <c r="A38" s="29"/>
      <c r="B38" s="66"/>
      <c r="C38" s="67"/>
      <c r="D38" s="65"/>
      <c r="E38" s="65"/>
      <c r="F38" s="65"/>
    </row>
    <row r="39" spans="1:7" s="64" customFormat="1" ht="12" customHeight="1" x14ac:dyDescent="0.15">
      <c r="A39" s="29"/>
      <c r="B39" s="66"/>
      <c r="C39" s="67"/>
      <c r="D39" s="65"/>
      <c r="E39" s="65"/>
      <c r="F39" s="65"/>
    </row>
    <row r="40" spans="1:7" s="64" customFormat="1" ht="12" customHeight="1" x14ac:dyDescent="0.15">
      <c r="A40" s="29"/>
      <c r="B40" s="66"/>
      <c r="C40" s="67"/>
      <c r="D40" s="65"/>
      <c r="E40" s="65"/>
      <c r="F40" s="65"/>
    </row>
    <row r="41" spans="1:7" s="64" customFormat="1" ht="15" customHeight="1" x14ac:dyDescent="0.15">
      <c r="A41" s="352" t="s">
        <v>85</v>
      </c>
      <c r="B41" s="352"/>
      <c r="C41" s="67"/>
      <c r="D41" s="65"/>
      <c r="E41" s="65"/>
      <c r="F41" s="65"/>
    </row>
    <row r="42" spans="1:7" s="64" customFormat="1" ht="18" customHeight="1" x14ac:dyDescent="0.2">
      <c r="A42" s="354" t="s">
        <v>58</v>
      </c>
      <c r="B42" s="355"/>
      <c r="C42" s="44" t="s">
        <v>59</v>
      </c>
      <c r="D42" s="45" t="s">
        <v>60</v>
      </c>
      <c r="E42" s="46" t="s">
        <v>80</v>
      </c>
      <c r="F42" s="36"/>
      <c r="G42" s="36"/>
    </row>
    <row r="43" spans="1:7" s="64" customFormat="1" ht="18" customHeight="1" x14ac:dyDescent="0.15">
      <c r="A43" s="47" t="s">
        <v>61</v>
      </c>
      <c r="B43" s="48"/>
      <c r="C43" s="49">
        <v>1000</v>
      </c>
      <c r="D43" s="48">
        <v>2000</v>
      </c>
      <c r="E43" s="50">
        <v>3500</v>
      </c>
      <c r="F43" s="37"/>
      <c r="G43" s="37"/>
    </row>
    <row r="44" spans="1:7" s="64" customFormat="1" ht="18" customHeight="1" x14ac:dyDescent="0.15">
      <c r="A44" s="51" t="s">
        <v>62</v>
      </c>
      <c r="B44" s="52"/>
      <c r="C44" s="53">
        <v>1000</v>
      </c>
      <c r="D44" s="52">
        <v>2000</v>
      </c>
      <c r="E44" s="54">
        <v>3500</v>
      </c>
      <c r="F44" s="37"/>
      <c r="G44" s="37"/>
    </row>
    <row r="45" spans="1:7" s="64" customFormat="1" ht="18" customHeight="1" x14ac:dyDescent="0.15">
      <c r="A45" s="336"/>
      <c r="B45" s="336"/>
      <c r="C45" s="87" t="s">
        <v>86</v>
      </c>
      <c r="D45" s="88"/>
      <c r="E45" s="90"/>
      <c r="F45" s="89"/>
      <c r="G45" s="89"/>
    </row>
    <row r="46" spans="1:7" s="64" customFormat="1" ht="18" customHeight="1" x14ac:dyDescent="0.2">
      <c r="A46" s="335"/>
      <c r="B46" s="335"/>
      <c r="C46" s="35">
        <f>+'Global Ultimate Health Plan'!N31</f>
        <v>1070462.5</v>
      </c>
      <c r="D46" s="68">
        <f>+'Global Ultimate Health Plan'!O31</f>
        <v>699219</v>
      </c>
      <c r="E46" s="32">
        <f>+'Global Ultimate Health Plan'!P31</f>
        <v>503092</v>
      </c>
      <c r="F46" s="72"/>
      <c r="G46" s="72"/>
    </row>
    <row r="47" spans="1:7" s="64" customFormat="1" ht="18" customHeight="1" x14ac:dyDescent="0.15">
      <c r="A47" s="336"/>
      <c r="B47" s="336"/>
      <c r="C47" s="85" t="s">
        <v>87</v>
      </c>
      <c r="D47" s="86"/>
      <c r="E47" s="91"/>
      <c r="F47" s="89"/>
      <c r="G47" s="89"/>
    </row>
    <row r="48" spans="1:7" s="64" customFormat="1" ht="18" customHeight="1" x14ac:dyDescent="0.2">
      <c r="A48" s="335"/>
      <c r="B48" s="335"/>
      <c r="C48" s="69">
        <f>+'Global Ultimate Health Plan'!N42</f>
        <v>1118584.375</v>
      </c>
      <c r="D48" s="33">
        <f>+'Global Ultimate Health Plan'!O42</f>
        <v>730634.91749999998</v>
      </c>
      <c r="E48" s="34">
        <f>+'Global Ultimate Health Plan'!P42</f>
        <v>525682.20250000001</v>
      </c>
      <c r="F48" s="72"/>
      <c r="G48" s="72"/>
    </row>
    <row r="49" spans="1:7" s="64" customFormat="1" ht="18" customHeight="1" x14ac:dyDescent="0.15">
      <c r="A49" s="336"/>
      <c r="B49" s="336"/>
      <c r="C49" s="85" t="s">
        <v>88</v>
      </c>
      <c r="D49" s="86"/>
      <c r="E49" s="91"/>
      <c r="F49" s="89"/>
      <c r="G49" s="89"/>
    </row>
    <row r="50" spans="1:7" s="64" customFormat="1" ht="18" customHeight="1" x14ac:dyDescent="0.2">
      <c r="A50" s="335"/>
      <c r="B50" s="335"/>
      <c r="C50" s="69">
        <f>+'Global Ultimate Health Plan'!N53</f>
        <v>1150665.625</v>
      </c>
      <c r="D50" s="33">
        <f>+'Global Ultimate Health Plan'!O53</f>
        <v>751578.86250000005</v>
      </c>
      <c r="E50" s="34">
        <f>+'Global Ultimate Health Plan'!P53</f>
        <v>540742.33750000002</v>
      </c>
      <c r="F50" s="72"/>
      <c r="G50" s="72"/>
    </row>
    <row r="51" spans="1:7" s="64" customFormat="1" ht="18" customHeight="1" x14ac:dyDescent="0.15">
      <c r="A51" s="336"/>
      <c r="B51" s="336"/>
      <c r="C51" s="85" t="s">
        <v>89</v>
      </c>
      <c r="D51" s="86"/>
      <c r="E51" s="91"/>
      <c r="F51" s="89"/>
      <c r="G51" s="89"/>
    </row>
    <row r="52" spans="1:7" s="64" customFormat="1" ht="18" customHeight="1" x14ac:dyDescent="0.2">
      <c r="A52" s="335"/>
      <c r="B52" s="335"/>
      <c r="C52" s="69">
        <f>+'Global Ultimate Health Plan'!N64</f>
        <v>1188093.75</v>
      </c>
      <c r="D52" s="69">
        <f>+'Global Ultimate Health Plan'!O64</f>
        <v>776013.46500000008</v>
      </c>
      <c r="E52" s="92">
        <f>+'Global Ultimate Health Plan'!P64</f>
        <v>558312.495</v>
      </c>
      <c r="F52" s="72"/>
      <c r="G52" s="72"/>
    </row>
    <row r="53" spans="1:7" s="64" customFormat="1" ht="12" customHeight="1" x14ac:dyDescent="0.15">
      <c r="A53" s="29"/>
      <c r="B53" s="66"/>
      <c r="C53" s="67"/>
      <c r="D53" s="65"/>
      <c r="E53" s="65"/>
      <c r="F53" s="65"/>
    </row>
    <row r="54" spans="1:7" s="64" customFormat="1" ht="12" customHeight="1" x14ac:dyDescent="0.15">
      <c r="A54" s="29"/>
      <c r="B54" s="66"/>
      <c r="C54" s="67"/>
      <c r="D54" s="65"/>
      <c r="E54" s="65"/>
      <c r="F54" s="65"/>
    </row>
    <row r="55" spans="1:7" s="64" customFormat="1" ht="12" customHeight="1" x14ac:dyDescent="0.15">
      <c r="A55" s="29"/>
      <c r="B55" s="66"/>
      <c r="C55" s="67"/>
      <c r="D55" s="65"/>
      <c r="E55" s="65"/>
      <c r="F55" s="65"/>
    </row>
    <row r="56" spans="1:7" s="3" customFormat="1" ht="15.75" customHeight="1" x14ac:dyDescent="0.15">
      <c r="A56" s="352" t="s">
        <v>90</v>
      </c>
      <c r="B56" s="352"/>
      <c r="C56" s="67"/>
      <c r="D56" s="65"/>
      <c r="E56" s="65"/>
      <c r="F56" s="65"/>
      <c r="G56" s="64"/>
    </row>
    <row r="57" spans="1:7" s="3" customFormat="1" ht="24" customHeight="1" x14ac:dyDescent="0.2">
      <c r="A57" s="354" t="s">
        <v>58</v>
      </c>
      <c r="B57" s="355"/>
      <c r="C57" s="44" t="s">
        <v>59</v>
      </c>
      <c r="D57" s="45" t="s">
        <v>60</v>
      </c>
      <c r="E57" s="46" t="s">
        <v>80</v>
      </c>
      <c r="F57" s="46" t="s">
        <v>82</v>
      </c>
      <c r="G57" s="46" t="s">
        <v>83</v>
      </c>
    </row>
    <row r="58" spans="1:7" s="3" customFormat="1" ht="24" customHeight="1" x14ac:dyDescent="0.15">
      <c r="A58" s="47" t="s">
        <v>61</v>
      </c>
      <c r="B58" s="48"/>
      <c r="C58" s="49">
        <v>1000</v>
      </c>
      <c r="D58" s="48">
        <v>2000</v>
      </c>
      <c r="E58" s="50">
        <v>3500</v>
      </c>
      <c r="F58" s="50">
        <v>5000</v>
      </c>
      <c r="G58" s="50">
        <v>10000</v>
      </c>
    </row>
    <row r="59" spans="1:7" s="3" customFormat="1" ht="24" customHeight="1" x14ac:dyDescent="0.15">
      <c r="A59" s="51" t="s">
        <v>62</v>
      </c>
      <c r="B59" s="52"/>
      <c r="C59" s="53">
        <v>1000</v>
      </c>
      <c r="D59" s="52">
        <v>2000</v>
      </c>
      <c r="E59" s="54">
        <v>3500</v>
      </c>
      <c r="F59" s="54">
        <v>5000</v>
      </c>
      <c r="G59" s="54">
        <v>10000</v>
      </c>
    </row>
    <row r="60" spans="1:7" ht="24" customHeight="1" x14ac:dyDescent="0.15">
      <c r="A60" s="336"/>
      <c r="B60" s="336"/>
      <c r="C60" s="345" t="s">
        <v>86</v>
      </c>
      <c r="D60" s="338"/>
      <c r="E60" s="338"/>
      <c r="F60" s="338"/>
      <c r="G60" s="338"/>
    </row>
    <row r="61" spans="1:7" ht="24" customHeight="1" x14ac:dyDescent="0.2">
      <c r="A61" s="335"/>
      <c r="B61" s="335"/>
      <c r="C61" s="35">
        <f>+'Global Elite Health Plan'!M37</f>
        <v>443105.5</v>
      </c>
      <c r="D61" s="68">
        <f>+'Global Elite Health Plan'!N37</f>
        <v>320305</v>
      </c>
      <c r="E61" s="32">
        <f>+'Global Elite Health Plan'!O37</f>
        <v>248312.5</v>
      </c>
      <c r="F61" s="32">
        <f>+'Global Elite Health Plan'!P37</f>
        <v>215760</v>
      </c>
      <c r="G61" s="32">
        <f>+'Global Elite Health Plan'!Q37</f>
        <v>168084</v>
      </c>
    </row>
    <row r="62" spans="1:7" ht="24" customHeight="1" x14ac:dyDescent="0.15">
      <c r="A62" s="336"/>
      <c r="B62" s="336"/>
      <c r="C62" s="346" t="s">
        <v>87</v>
      </c>
      <c r="D62" s="342"/>
      <c r="E62" s="342"/>
      <c r="F62" s="342"/>
      <c r="G62" s="342"/>
    </row>
    <row r="63" spans="1:7" ht="24" customHeight="1" x14ac:dyDescent="0.2">
      <c r="A63" s="335"/>
      <c r="B63" s="335"/>
      <c r="C63" s="69">
        <f>+'Global Elite Health Plan'!M48</f>
        <v>462996.31</v>
      </c>
      <c r="D63" s="33">
        <f>+'Global Elite Health Plan'!N48</f>
        <v>334669.78749999998</v>
      </c>
      <c r="E63" s="34">
        <f>+'Global Elite Health Plan'!O48</f>
        <v>259437.625</v>
      </c>
      <c r="F63" s="34">
        <f>+'Global Elite Health Plan'!P48</f>
        <v>225420.26250000001</v>
      </c>
      <c r="G63" s="34">
        <f>+'Global Elite Health Plan'!Q48</f>
        <v>175598.8425</v>
      </c>
    </row>
    <row r="64" spans="1:7" ht="24" customHeight="1" x14ac:dyDescent="0.15">
      <c r="A64" s="336"/>
      <c r="B64" s="336"/>
      <c r="C64" s="346" t="s">
        <v>88</v>
      </c>
      <c r="D64" s="342"/>
      <c r="E64" s="342"/>
      <c r="F64" s="342"/>
      <c r="G64" s="342"/>
    </row>
    <row r="65" spans="1:7" ht="24" customHeight="1" x14ac:dyDescent="0.2">
      <c r="A65" s="335"/>
      <c r="B65" s="335"/>
      <c r="C65" s="69">
        <f>+'Global Elite Health Plan'!M59</f>
        <v>476256.85</v>
      </c>
      <c r="D65" s="33">
        <f>+'Global Elite Health Plan'!N59</f>
        <v>344246.3125</v>
      </c>
      <c r="E65" s="34">
        <f>+'Global Elite Health Plan'!O59</f>
        <v>266854.375</v>
      </c>
      <c r="F65" s="34">
        <f>+'Global Elite Health Plan'!P59</f>
        <v>231860.4375</v>
      </c>
      <c r="G65" s="34">
        <f>+'Global Elite Health Plan'!Q59</f>
        <v>180608.73749999999</v>
      </c>
    </row>
    <row r="66" spans="1:7" s="3" customFormat="1" ht="24" customHeight="1" x14ac:dyDescent="0.15">
      <c r="A66" s="336"/>
      <c r="B66" s="336"/>
      <c r="C66" s="346" t="s">
        <v>89</v>
      </c>
      <c r="D66" s="342"/>
      <c r="E66" s="342"/>
      <c r="F66" s="342"/>
      <c r="G66" s="342"/>
    </row>
    <row r="67" spans="1:7" s="3" customFormat="1" ht="24" customHeight="1" x14ac:dyDescent="0.2">
      <c r="A67" s="335"/>
      <c r="B67" s="335"/>
      <c r="C67" s="69">
        <f>+'Global Elite Health Plan'!M70</f>
        <v>491727.48</v>
      </c>
      <c r="D67" s="69">
        <f>+'Global Elite Health Plan'!N70</f>
        <v>355418.92500000005</v>
      </c>
      <c r="E67" s="69">
        <f>+'Global Elite Health Plan'!O70</f>
        <v>275507.25</v>
      </c>
      <c r="F67" s="69">
        <f>+'Global Elite Health Plan'!P70</f>
        <v>239373.97499999998</v>
      </c>
      <c r="G67" s="69">
        <f>+'Global Elite Health Plan'!Q70</f>
        <v>186453.61499999999</v>
      </c>
    </row>
    <row r="68" spans="1:7" s="3" customFormat="1" ht="15" customHeight="1" x14ac:dyDescent="0.2">
      <c r="A68" s="256"/>
      <c r="B68" s="256"/>
      <c r="C68" s="72"/>
      <c r="D68" s="72"/>
      <c r="E68" s="72"/>
      <c r="F68" s="64"/>
      <c r="G68" s="64"/>
    </row>
    <row r="69" spans="1:7" s="3" customFormat="1" ht="15" customHeight="1" x14ac:dyDescent="0.15">
      <c r="A69" s="29" t="s">
        <v>91</v>
      </c>
      <c r="B69" s="66"/>
      <c r="C69" s="67"/>
      <c r="D69" s="65"/>
      <c r="E69" s="65"/>
      <c r="F69" s="65"/>
      <c r="G69" s="64"/>
    </row>
    <row r="70" spans="1:7" s="3" customFormat="1" ht="20" customHeight="1" x14ac:dyDescent="0.2">
      <c r="A70" s="343" t="s">
        <v>58</v>
      </c>
      <c r="B70" s="344"/>
      <c r="C70" s="55" t="s">
        <v>59</v>
      </c>
      <c r="D70" s="55" t="s">
        <v>60</v>
      </c>
      <c r="E70" s="55" t="s">
        <v>80</v>
      </c>
      <c r="F70" s="55" t="s">
        <v>82</v>
      </c>
      <c r="G70" s="64"/>
    </row>
    <row r="71" spans="1:7" s="3" customFormat="1" ht="20" customHeight="1" x14ac:dyDescent="0.15">
      <c r="A71" s="56" t="s">
        <v>61</v>
      </c>
      <c r="B71" s="57"/>
      <c r="C71" s="77">
        <v>1000</v>
      </c>
      <c r="D71" s="58">
        <v>2000</v>
      </c>
      <c r="E71" s="57">
        <v>5000</v>
      </c>
      <c r="F71" s="57">
        <v>10000</v>
      </c>
      <c r="G71" s="64"/>
    </row>
    <row r="72" spans="1:7" s="3" customFormat="1" ht="20" customHeight="1" x14ac:dyDescent="0.15">
      <c r="A72" s="59" t="s">
        <v>62</v>
      </c>
      <c r="B72" s="60"/>
      <c r="C72" s="78">
        <v>1000</v>
      </c>
      <c r="D72" s="61">
        <v>2000</v>
      </c>
      <c r="E72" s="60">
        <v>5000</v>
      </c>
      <c r="F72" s="60">
        <v>10000</v>
      </c>
      <c r="G72" s="64"/>
    </row>
    <row r="73" spans="1:7" s="3" customFormat="1" ht="20" customHeight="1" x14ac:dyDescent="0.15">
      <c r="A73" s="336"/>
      <c r="B73" s="336"/>
      <c r="C73" s="342" t="s">
        <v>86</v>
      </c>
      <c r="D73" s="342"/>
      <c r="E73" s="342"/>
      <c r="F73" s="342"/>
      <c r="G73" s="64"/>
    </row>
    <row r="74" spans="1:7" s="3" customFormat="1" ht="20" customHeight="1" x14ac:dyDescent="0.2">
      <c r="A74" s="335"/>
      <c r="B74" s="335"/>
      <c r="C74" s="68">
        <f>+'Global Premier Health Plan'!N47</f>
        <v>289565</v>
      </c>
      <c r="D74" s="68">
        <f>+'Global Premier Health Plan'!O47</f>
        <v>209496</v>
      </c>
      <c r="E74" s="68">
        <f>+'Global Premier Health Plan'!P47</f>
        <v>150481</v>
      </c>
      <c r="F74" s="68">
        <f>+'Global Premier Health Plan'!Q47</f>
        <v>112824.5</v>
      </c>
      <c r="G74" s="64"/>
    </row>
    <row r="75" spans="1:7" s="3" customFormat="1" ht="20" customHeight="1" x14ac:dyDescent="0.15">
      <c r="A75" s="336"/>
      <c r="B75" s="336"/>
      <c r="C75" s="347" t="s">
        <v>87</v>
      </c>
      <c r="D75" s="347"/>
      <c r="E75" s="347"/>
      <c r="F75" s="347"/>
      <c r="G75" s="64"/>
    </row>
    <row r="76" spans="1:7" s="3" customFormat="1" ht="20" customHeight="1" x14ac:dyDescent="0.2">
      <c r="A76" s="335"/>
      <c r="B76" s="335"/>
      <c r="C76" s="68">
        <f>+'Global Premier Health Plan'!N58</f>
        <v>302546.48749999999</v>
      </c>
      <c r="D76" s="68">
        <f>+'Global Premier Health Plan'!O58</f>
        <v>218874.38250000001</v>
      </c>
      <c r="E76" s="68">
        <f>+'Global Premier Health Plan'!P58</f>
        <v>157203.70749999999</v>
      </c>
      <c r="F76" s="68">
        <f>+'Global Premier Health Plan'!Q58</f>
        <v>117852.66500000001</v>
      </c>
      <c r="G76" s="64"/>
    </row>
    <row r="77" spans="1:7" s="3" customFormat="1" ht="20" customHeight="1" x14ac:dyDescent="0.15">
      <c r="A77" s="336"/>
      <c r="B77" s="336"/>
      <c r="C77" s="347" t="s">
        <v>88</v>
      </c>
      <c r="D77" s="347"/>
      <c r="E77" s="347"/>
      <c r="F77" s="347"/>
      <c r="G77" s="64"/>
    </row>
    <row r="78" spans="1:7" s="3" customFormat="1" ht="20" customHeight="1" x14ac:dyDescent="0.2">
      <c r="A78" s="335"/>
      <c r="B78" s="335"/>
      <c r="C78" s="68">
        <f>+'Global Premier Health Plan'!N69</f>
        <v>311200.8125</v>
      </c>
      <c r="D78" s="68">
        <f>+'Global Premier Health Plan'!O69</f>
        <v>225126.63750000001</v>
      </c>
      <c r="E78" s="68">
        <f>+'Global Premier Health Plan'!P69</f>
        <v>161685.51250000001</v>
      </c>
      <c r="F78" s="68">
        <f>+'Global Premier Health Plan'!Q69</f>
        <v>121204.77499999999</v>
      </c>
      <c r="G78" s="64"/>
    </row>
    <row r="79" spans="1:7" s="3" customFormat="1" ht="20" customHeight="1" x14ac:dyDescent="0.15">
      <c r="A79" s="336"/>
      <c r="B79" s="336"/>
      <c r="C79" s="347" t="s">
        <v>89</v>
      </c>
      <c r="D79" s="347"/>
      <c r="E79" s="347"/>
      <c r="F79" s="347"/>
      <c r="G79" s="64"/>
    </row>
    <row r="80" spans="1:7" s="3" customFormat="1" ht="20" customHeight="1" x14ac:dyDescent="0.2">
      <c r="A80" s="335"/>
      <c r="B80" s="335"/>
      <c r="C80" s="68">
        <f>+'Global Premier Health Plan'!N80</f>
        <v>321297.52500000008</v>
      </c>
      <c r="D80" s="68">
        <f>+'Global Premier Health Plan'!O80</f>
        <v>232420.93500000003</v>
      </c>
      <c r="E80" s="68">
        <f>+'Global Premier Health Plan'!P80</f>
        <v>166914.285</v>
      </c>
      <c r="F80" s="68">
        <f>+'Global Premier Health Plan'!Q80</f>
        <v>125115.57</v>
      </c>
      <c r="G80" s="64"/>
    </row>
    <row r="81" spans="1:7" s="3" customFormat="1" ht="15" customHeight="1" x14ac:dyDescent="0.2">
      <c r="A81" s="256"/>
      <c r="B81" s="256"/>
      <c r="C81" s="72"/>
      <c r="D81" s="72"/>
      <c r="E81" s="64"/>
      <c r="F81" s="64"/>
      <c r="G81" s="64"/>
    </row>
    <row r="82" spans="1:7" s="3" customFormat="1" ht="15" customHeight="1" x14ac:dyDescent="0.15">
      <c r="A82" s="29" t="s">
        <v>92</v>
      </c>
      <c r="B82" s="66"/>
      <c r="C82" s="67"/>
      <c r="D82" s="65"/>
      <c r="E82" s="65"/>
      <c r="F82" s="65"/>
      <c r="G82" s="64"/>
    </row>
    <row r="83" spans="1:7" s="3" customFormat="1" ht="15" customHeight="1" x14ac:dyDescent="0.15">
      <c r="A83" s="79" t="s">
        <v>93</v>
      </c>
      <c r="B83" s="80"/>
      <c r="C83" s="67"/>
      <c r="D83" s="65"/>
      <c r="E83" s="65"/>
      <c r="F83" s="65"/>
      <c r="G83" s="64"/>
    </row>
    <row r="84" spans="1:7" s="3" customFormat="1" ht="18" customHeight="1" x14ac:dyDescent="0.2">
      <c r="A84" s="340" t="s">
        <v>58</v>
      </c>
      <c r="B84" s="341"/>
      <c r="C84" s="43" t="s">
        <v>79</v>
      </c>
      <c r="D84" s="43" t="s">
        <v>59</v>
      </c>
      <c r="E84" s="43" t="s">
        <v>60</v>
      </c>
      <c r="F84" s="64"/>
      <c r="G84" s="64"/>
    </row>
    <row r="85" spans="1:7" s="3" customFormat="1" ht="18" customHeight="1" x14ac:dyDescent="0.15">
      <c r="A85" s="56" t="s">
        <v>61</v>
      </c>
      <c r="B85" s="57"/>
      <c r="C85" s="58">
        <v>2000</v>
      </c>
      <c r="D85" s="58">
        <v>3500</v>
      </c>
      <c r="E85" s="57">
        <v>5000</v>
      </c>
      <c r="F85" s="64"/>
      <c r="G85" s="64"/>
    </row>
    <row r="86" spans="1:7" s="3" customFormat="1" ht="18" customHeight="1" x14ac:dyDescent="0.15">
      <c r="A86" s="59" t="s">
        <v>62</v>
      </c>
      <c r="B86" s="60"/>
      <c r="C86" s="61">
        <v>2000</v>
      </c>
      <c r="D86" s="61">
        <v>3500</v>
      </c>
      <c r="E86" s="60">
        <v>5000</v>
      </c>
      <c r="F86" s="64"/>
      <c r="G86" s="64"/>
    </row>
    <row r="87" spans="1:7" s="3" customFormat="1" ht="18" customHeight="1" x14ac:dyDescent="0.15">
      <c r="A87" s="336"/>
      <c r="B87" s="336"/>
      <c r="C87" s="338" t="s">
        <v>86</v>
      </c>
      <c r="D87" s="338"/>
      <c r="E87" s="338"/>
      <c r="F87" s="64"/>
      <c r="G87" s="64"/>
    </row>
    <row r="88" spans="1:7" s="3" customFormat="1" ht="18" customHeight="1" x14ac:dyDescent="0.2">
      <c r="A88" s="335"/>
      <c r="B88" s="335"/>
      <c r="C88" s="68">
        <f>+'Global Select Health Plan'!M44</f>
        <v>148929.5</v>
      </c>
      <c r="D88" s="68">
        <f>+'Global Select Health Plan'!N44</f>
        <v>124830.5</v>
      </c>
      <c r="E88" s="68">
        <f>+'Global Select Health Plan'!O44</f>
        <v>110475.5</v>
      </c>
      <c r="F88" s="64"/>
      <c r="G88" s="64"/>
    </row>
    <row r="89" spans="1:7" s="3" customFormat="1" ht="18" customHeight="1" x14ac:dyDescent="0.15">
      <c r="A89" s="336"/>
      <c r="B89" s="336"/>
      <c r="C89" s="342" t="s">
        <v>87</v>
      </c>
      <c r="D89" s="342"/>
      <c r="E89" s="342"/>
      <c r="F89" s="64"/>
      <c r="G89" s="64"/>
    </row>
    <row r="90" spans="1:7" s="3" customFormat="1" ht="18" customHeight="1" x14ac:dyDescent="0.2">
      <c r="A90" s="335"/>
      <c r="B90" s="335"/>
      <c r="C90" s="68">
        <f>+'Global Select Health Plan'!M55</f>
        <v>155582.39000000001</v>
      </c>
      <c r="D90" s="68">
        <f>+'Global Select Health Plan'!N55</f>
        <v>130398.935</v>
      </c>
      <c r="E90" s="68">
        <f>+'Global Select Health Plan'!O55</f>
        <v>115397.96</v>
      </c>
      <c r="F90" s="64"/>
      <c r="G90" s="64"/>
    </row>
    <row r="91" spans="1:7" s="3" customFormat="1" ht="18" customHeight="1" x14ac:dyDescent="0.15">
      <c r="A91" s="336"/>
      <c r="B91" s="336"/>
      <c r="C91" s="342" t="s">
        <v>88</v>
      </c>
      <c r="D91" s="342"/>
      <c r="E91" s="342"/>
      <c r="F91" s="64"/>
      <c r="G91" s="64"/>
    </row>
    <row r="92" spans="1:7" s="3" customFormat="1" ht="18" customHeight="1" x14ac:dyDescent="0.2">
      <c r="A92" s="335"/>
      <c r="B92" s="335"/>
      <c r="C92" s="68">
        <f>+'Global Select Health Plan'!M66</f>
        <v>160017.65</v>
      </c>
      <c r="D92" s="68">
        <f>+'Global Select Health Plan'!N66</f>
        <v>134111.22500000001</v>
      </c>
      <c r="E92" s="68">
        <f>+'Global Select Health Plan'!O66</f>
        <v>118679.6</v>
      </c>
      <c r="F92" s="64"/>
      <c r="G92" s="64"/>
    </row>
    <row r="93" spans="1:7" s="3" customFormat="1" ht="18" customHeight="1" x14ac:dyDescent="0.15">
      <c r="A93" s="336"/>
      <c r="B93" s="336"/>
      <c r="C93" s="342" t="s">
        <v>89</v>
      </c>
      <c r="D93" s="342"/>
      <c r="E93" s="342"/>
      <c r="F93" s="64"/>
      <c r="G93" s="64"/>
    </row>
    <row r="94" spans="1:7" s="3" customFormat="1" ht="18" customHeight="1" x14ac:dyDescent="0.2">
      <c r="A94" s="335"/>
      <c r="B94" s="335"/>
      <c r="C94" s="68">
        <f>+'Global Select Health Plan'!M77</f>
        <v>165192.12</v>
      </c>
      <c r="D94" s="68">
        <f>+'Global Select Health Plan'!N77</f>
        <v>138442.23000000001</v>
      </c>
      <c r="E94" s="68">
        <f>+'Global Select Health Plan'!O77</f>
        <v>122508.18</v>
      </c>
      <c r="F94" s="64"/>
      <c r="G94" s="64"/>
    </row>
    <row r="95" spans="1:7" ht="16" x14ac:dyDescent="0.2">
      <c r="A95" s="256"/>
      <c r="B95" s="256"/>
      <c r="C95" s="72"/>
      <c r="D95" s="72"/>
      <c r="E95" s="72"/>
      <c r="F95" s="72"/>
      <c r="G95" s="64"/>
    </row>
    <row r="96" spans="1:7" s="64" customFormat="1" ht="15" customHeight="1" x14ac:dyDescent="0.15">
      <c r="A96" s="29" t="s">
        <v>94</v>
      </c>
      <c r="B96" s="66"/>
      <c r="C96" s="67"/>
      <c r="D96" s="65"/>
      <c r="E96" s="65"/>
      <c r="F96" s="65"/>
    </row>
    <row r="97" spans="1:7" s="64" customFormat="1" ht="18" customHeight="1" x14ac:dyDescent="0.2">
      <c r="A97" s="340" t="s">
        <v>58</v>
      </c>
      <c r="B97" s="341"/>
      <c r="C97" s="43" t="s">
        <v>59</v>
      </c>
      <c r="D97" s="43" t="s">
        <v>60</v>
      </c>
    </row>
    <row r="98" spans="1:7" s="64" customFormat="1" ht="18" customHeight="1" x14ac:dyDescent="0.15">
      <c r="A98" s="56" t="s">
        <v>61</v>
      </c>
      <c r="B98" s="57"/>
      <c r="C98" s="58">
        <v>10000</v>
      </c>
      <c r="D98" s="57">
        <v>20000</v>
      </c>
    </row>
    <row r="99" spans="1:7" s="64" customFormat="1" ht="18" customHeight="1" x14ac:dyDescent="0.15">
      <c r="A99" s="59" t="s">
        <v>62</v>
      </c>
      <c r="B99" s="60"/>
      <c r="C99" s="61">
        <v>10000</v>
      </c>
      <c r="D99" s="60">
        <v>20000</v>
      </c>
    </row>
    <row r="100" spans="1:7" s="64" customFormat="1" ht="18" customHeight="1" x14ac:dyDescent="0.15">
      <c r="A100" s="336"/>
      <c r="B100" s="336"/>
      <c r="C100" s="338" t="s">
        <v>86</v>
      </c>
      <c r="D100" s="338"/>
    </row>
    <row r="101" spans="1:7" s="64" customFormat="1" ht="18" customHeight="1" x14ac:dyDescent="0.2">
      <c r="A101" s="335"/>
      <c r="B101" s="335"/>
      <c r="C101" s="68">
        <f>'Global Major Medical Health Pla'!M42</f>
        <v>97614</v>
      </c>
      <c r="D101" s="68">
        <f>'Global Major Medical Health Pla'!N42</f>
        <v>71340</v>
      </c>
    </row>
    <row r="102" spans="1:7" s="64" customFormat="1" ht="18" customHeight="1" x14ac:dyDescent="0.15">
      <c r="A102" s="336"/>
      <c r="B102" s="336"/>
      <c r="C102" s="338" t="s">
        <v>87</v>
      </c>
      <c r="D102" s="338"/>
    </row>
    <row r="103" spans="1:7" s="64" customFormat="1" ht="18" customHeight="1" x14ac:dyDescent="0.2">
      <c r="A103" s="335"/>
      <c r="B103" s="335"/>
      <c r="C103" s="68">
        <f>'Global Major Medical Health Pla'!M53</f>
        <v>102715.3175</v>
      </c>
      <c r="D103" s="68">
        <f>'Global Major Medical Health Pla'!N53</f>
        <v>75258.987500000003</v>
      </c>
    </row>
    <row r="104" spans="1:7" s="64" customFormat="1" ht="18" customHeight="1" x14ac:dyDescent="0.15">
      <c r="A104" s="336"/>
      <c r="B104" s="336"/>
      <c r="C104" s="338" t="s">
        <v>88</v>
      </c>
      <c r="D104" s="338"/>
    </row>
    <row r="105" spans="1:7" s="64" customFormat="1" ht="18" customHeight="1" x14ac:dyDescent="0.2">
      <c r="A105" s="335"/>
      <c r="B105" s="335"/>
      <c r="C105" s="68">
        <f>'Global Major Medical Health Pla'!M64</f>
        <v>105632.8625</v>
      </c>
      <c r="D105" s="68">
        <f>'Global Major Medical Health Pla'!N64</f>
        <v>77388.3125</v>
      </c>
    </row>
    <row r="106" spans="1:7" s="64" customFormat="1" ht="18" customHeight="1" x14ac:dyDescent="0.15">
      <c r="A106" s="336"/>
      <c r="B106" s="336"/>
      <c r="C106" s="338" t="s">
        <v>89</v>
      </c>
      <c r="D106" s="338"/>
    </row>
    <row r="107" spans="1:7" s="64" customFormat="1" ht="18" customHeight="1" x14ac:dyDescent="0.2">
      <c r="A107" s="335"/>
      <c r="B107" s="335"/>
      <c r="C107" s="68">
        <f>'Global Major Medical Health Pla'!M75</f>
        <v>109036.66499999999</v>
      </c>
      <c r="D107" s="68">
        <f>'Global Major Medical Health Pla'!N75</f>
        <v>79872.525000000009</v>
      </c>
    </row>
    <row r="108" spans="1:7" s="64" customFormat="1" ht="17.25" customHeight="1" x14ac:dyDescent="0.2">
      <c r="A108" s="256"/>
      <c r="B108" s="256"/>
      <c r="C108" s="72"/>
      <c r="D108" s="72"/>
    </row>
    <row r="109" spans="1:7" x14ac:dyDescent="0.15">
      <c r="A109" s="28" t="s">
        <v>95</v>
      </c>
    </row>
    <row r="111" spans="1:7" ht="16" x14ac:dyDescent="0.2">
      <c r="A111" s="339" t="s">
        <v>77</v>
      </c>
      <c r="B111" s="339"/>
      <c r="C111" s="339"/>
      <c r="D111" s="339"/>
      <c r="E111" s="339"/>
      <c r="F111" s="339"/>
      <c r="G111" s="339"/>
    </row>
    <row r="112" spans="1:7" x14ac:dyDescent="0.15">
      <c r="A112" s="2"/>
      <c r="B112" s="2"/>
      <c r="C112" s="2"/>
      <c r="D112" s="2"/>
      <c r="E112" s="2"/>
      <c r="F112" s="2"/>
      <c r="G112" s="2"/>
    </row>
    <row r="113" spans="1:7" ht="12.75" customHeight="1" x14ac:dyDescent="0.15">
      <c r="A113" s="337" t="s">
        <v>78</v>
      </c>
      <c r="B113" s="337"/>
      <c r="C113" s="337"/>
      <c r="D113" s="337"/>
      <c r="E113" s="337"/>
      <c r="F113" s="337"/>
      <c r="G113" s="337"/>
    </row>
    <row r="114" spans="1:7" ht="12.75" customHeight="1" x14ac:dyDescent="0.15">
      <c r="A114" s="337"/>
      <c r="B114" s="337"/>
      <c r="C114" s="337"/>
      <c r="D114" s="337"/>
      <c r="E114" s="337"/>
      <c r="F114" s="337"/>
      <c r="G114" s="337"/>
    </row>
    <row r="115" spans="1:7" ht="12.75" customHeight="1" x14ac:dyDescent="0.15">
      <c r="A115" s="337"/>
      <c r="B115" s="337"/>
      <c r="C115" s="337"/>
      <c r="D115" s="337"/>
      <c r="E115" s="337"/>
      <c r="F115" s="337"/>
      <c r="G115" s="337"/>
    </row>
    <row r="116" spans="1:7" ht="12.75" customHeight="1" x14ac:dyDescent="0.15">
      <c r="A116" s="337"/>
      <c r="B116" s="337"/>
      <c r="C116" s="337"/>
      <c r="D116" s="337"/>
      <c r="E116" s="337"/>
      <c r="F116" s="337"/>
      <c r="G116" s="337"/>
    </row>
  </sheetData>
  <sheetProtection algorithmName="SHA-512" hashValue="rero/QzsDMFew7kz4dV5ROHKCCaXCoP5KXe/2RC+VqaOfrtjvvtnB0X3lpflzmYZ48+OXK6+Qr9yAmb8ZJ3ucQ==" saltValue="fUD3MQ2ZD1wFQEVXNM2R9Q==" spinCount="100000" sheet="1" selectLockedCells="1"/>
  <mergeCells count="74">
    <mergeCell ref="A57:B57"/>
    <mergeCell ref="A66:B66"/>
    <mergeCell ref="A67:B67"/>
    <mergeCell ref="A60:B60"/>
    <mergeCell ref="A61:B61"/>
    <mergeCell ref="A62:B62"/>
    <mergeCell ref="A63:B63"/>
    <mergeCell ref="A64:B64"/>
    <mergeCell ref="A65:B65"/>
    <mergeCell ref="A17:G17"/>
    <mergeCell ref="A19:B19"/>
    <mergeCell ref="E23:F23"/>
    <mergeCell ref="E26:F26"/>
    <mergeCell ref="A56:B56"/>
    <mergeCell ref="C19:G19"/>
    <mergeCell ref="C21:G21"/>
    <mergeCell ref="A21:B21"/>
    <mergeCell ref="A23:B23"/>
    <mergeCell ref="A26:B26"/>
    <mergeCell ref="A41:B41"/>
    <mergeCell ref="A42:B42"/>
    <mergeCell ref="A45:B45"/>
    <mergeCell ref="A46:B46"/>
    <mergeCell ref="A47:B47"/>
    <mergeCell ref="A51:B51"/>
    <mergeCell ref="C87:E87"/>
    <mergeCell ref="A79:B79"/>
    <mergeCell ref="A73:B73"/>
    <mergeCell ref="A74:B74"/>
    <mergeCell ref="A75:B75"/>
    <mergeCell ref="A76:B76"/>
    <mergeCell ref="A80:B80"/>
    <mergeCell ref="A84:B84"/>
    <mergeCell ref="A87:B87"/>
    <mergeCell ref="C75:F75"/>
    <mergeCell ref="C77:F77"/>
    <mergeCell ref="C79:F79"/>
    <mergeCell ref="A77:B77"/>
    <mergeCell ref="A70:B70"/>
    <mergeCell ref="A78:B78"/>
    <mergeCell ref="C60:G60"/>
    <mergeCell ref="C62:G62"/>
    <mergeCell ref="C64:G64"/>
    <mergeCell ref="C66:G66"/>
    <mergeCell ref="C73:F73"/>
    <mergeCell ref="A88:B88"/>
    <mergeCell ref="A92:B92"/>
    <mergeCell ref="A89:B89"/>
    <mergeCell ref="A102:B102"/>
    <mergeCell ref="C102:D102"/>
    <mergeCell ref="A97:B97"/>
    <mergeCell ref="A90:B90"/>
    <mergeCell ref="A91:B91"/>
    <mergeCell ref="A93:B93"/>
    <mergeCell ref="A94:B94"/>
    <mergeCell ref="C91:E91"/>
    <mergeCell ref="C93:E93"/>
    <mergeCell ref="C89:E89"/>
    <mergeCell ref="A52:B52"/>
    <mergeCell ref="A48:B48"/>
    <mergeCell ref="A49:B49"/>
    <mergeCell ref="A50:B50"/>
    <mergeCell ref="A113:G116"/>
    <mergeCell ref="A107:B107"/>
    <mergeCell ref="A103:B103"/>
    <mergeCell ref="A104:B104"/>
    <mergeCell ref="C104:D104"/>
    <mergeCell ref="A105:B105"/>
    <mergeCell ref="A106:B106"/>
    <mergeCell ref="C106:D106"/>
    <mergeCell ref="A111:G111"/>
    <mergeCell ref="A100:B100"/>
    <mergeCell ref="C100:D100"/>
    <mergeCell ref="A101:B101"/>
  </mergeCells>
  <phoneticPr fontId="16" type="noConversion"/>
  <conditionalFormatting sqref="C23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23 G26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8" orientation="landscape" r:id="rId1"/>
  <headerFooter alignWithMargins="0"/>
  <rowBreaks count="1" manualBreakCount="1">
    <brk id="121" max="16383" man="1"/>
  </rowBreaks>
  <colBreaks count="1" manualBreakCount="1">
    <brk id="1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Tablas</vt:lpstr>
      <vt:lpstr>Global Major Medical Health Pla</vt:lpstr>
      <vt:lpstr>Global Select Health Plan</vt:lpstr>
      <vt:lpstr>Global Premier Health Plan</vt:lpstr>
      <vt:lpstr>Global Elite Health Plan</vt:lpstr>
      <vt:lpstr>Global Ultimate Health Plan</vt:lpstr>
      <vt:lpstr>Resumen tarifas</vt:lpstr>
      <vt:lpstr>'Global Elite Health Plan'!Print_Area</vt:lpstr>
      <vt:lpstr>'Global Major Medical Health Pla'!Print_Area</vt:lpstr>
      <vt:lpstr>'Global Premier Health Plan'!Print_Area</vt:lpstr>
      <vt:lpstr>'Global Select Health Plan'!Print_Area</vt:lpstr>
      <vt:lpstr>'Global Ultimate Health Plan'!Print_Area</vt:lpstr>
      <vt:lpstr>'Resumen tarifas'!Print_Area</vt:lpstr>
    </vt:vector>
  </TitlesOfParts>
  <Manager/>
  <Company>Bupa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rtroconis@bupalatinamerica.com</dc:creator>
  <cp:keywords/>
  <dc:description/>
  <cp:lastModifiedBy>Mariana Valdes</cp:lastModifiedBy>
  <cp:revision/>
  <dcterms:created xsi:type="dcterms:W3CDTF">2005-02-05T20:47:31Z</dcterms:created>
  <dcterms:modified xsi:type="dcterms:W3CDTF">2021-01-14T22:57:25Z</dcterms:modified>
  <cp:category/>
  <cp:contentStatus/>
</cp:coreProperties>
</file>