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2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07" codeName="{A63ED3A1-9429-3D75-F2AA-CA7E51A8F3A1}"/>
  <workbookPr codeName="ThisWorkbook"/>
  <mc:AlternateContent xmlns:mc="http://schemas.openxmlformats.org/markup-compatibility/2006">
    <mc:Choice Requires="x15">
      <x15ac:absPath xmlns:x15ac="http://schemas.microsoft.com/office/spreadsheetml/2010/11/ac" url="/Users/erlopez/Desktop/"/>
    </mc:Choice>
  </mc:AlternateContent>
  <xr:revisionPtr revIDLastSave="0" documentId="8_{FB5F57F5-15DC-E443-A19D-40F42DD09052}" xr6:coauthVersionLast="47" xr6:coauthVersionMax="47" xr10:uidLastSave="{00000000-0000-0000-0000-000000000000}"/>
  <bookViews>
    <workbookView xWindow="0" yWindow="500" windowWidth="28800" windowHeight="16020" tabRatio="728" xr2:uid="{00000000-000D-0000-FFFF-FFFF00000000}"/>
  </bookViews>
  <sheets>
    <sheet name="Datos Asegurado" sheetId="1" r:id="rId1"/>
    <sheet name="Instrucciones" sheetId="10" r:id="rId2"/>
    <sheet name="Comparativo" sheetId="7" r:id="rId3"/>
    <sheet name="Template PDF" sheetId="6" r:id="rId4"/>
    <sheet name="Template PDF Comparativo" sheetId="8" r:id="rId5"/>
    <sheet name="Brochure" sheetId="9" r:id="rId6"/>
    <sheet name="Versión" sheetId="11" r:id="rId7"/>
    <sheet name="Objetos Estructura" sheetId="3" state="veryHidden" r:id="rId8"/>
    <sheet name="Master" sheetId="2" state="hidden" r:id="rId9"/>
  </sheets>
  <definedNames>
    <definedName name="_xlnm._FilterDatabase" localSheetId="8" hidden="1">Master!$A$2:$AK$87</definedName>
    <definedName name="_xlnm.Print_Area" localSheetId="5">Brochure!$A$1:$AP$45</definedName>
    <definedName name="_xlnm.Print_Area" localSheetId="3">'Template PDF'!$A$1:$G$68</definedName>
    <definedName name="_xlnm.Print_Area" localSheetId="4">'Template PDF Comparativo'!$A$1:$G$88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39" i="1" l="1"/>
  <c r="E39" i="1" s="1"/>
  <c r="F39" i="1" s="1"/>
  <c r="D40" i="1"/>
  <c r="E40" i="1" s="1"/>
  <c r="F40" i="1" s="1"/>
  <c r="D38" i="1"/>
  <c r="E38" i="1" s="1"/>
  <c r="F38" i="1" s="1"/>
  <c r="D41" i="1"/>
  <c r="E41" i="1" s="1"/>
  <c r="F41" i="1" s="1"/>
  <c r="D45" i="1"/>
  <c r="E45" i="1"/>
  <c r="F45" i="1"/>
  <c r="C45" i="1"/>
  <c r="D44" i="1"/>
  <c r="E44" i="1"/>
  <c r="F44" i="1"/>
  <c r="C44" i="1"/>
  <c r="D67" i="8" l="1"/>
  <c r="E67" i="8"/>
  <c r="F67" i="8"/>
  <c r="D68" i="8"/>
  <c r="E68" i="8"/>
  <c r="F68" i="8"/>
  <c r="D69" i="8"/>
  <c r="E69" i="8"/>
  <c r="F69" i="8"/>
  <c r="D70" i="8"/>
  <c r="E70" i="8"/>
  <c r="F70" i="8"/>
  <c r="D71" i="8"/>
  <c r="E71" i="8"/>
  <c r="F71" i="8"/>
  <c r="D72" i="8"/>
  <c r="E72" i="8"/>
  <c r="F72" i="8"/>
  <c r="D73" i="8"/>
  <c r="E73" i="8"/>
  <c r="F73" i="8"/>
  <c r="D74" i="8"/>
  <c r="E74" i="8"/>
  <c r="F74" i="8"/>
  <c r="D75" i="8"/>
  <c r="E75" i="8"/>
  <c r="F75" i="8"/>
  <c r="D76" i="8"/>
  <c r="E76" i="8"/>
  <c r="F76" i="8"/>
  <c r="C68" i="8"/>
  <c r="C69" i="8"/>
  <c r="C70" i="8"/>
  <c r="C71" i="8"/>
  <c r="C72" i="8"/>
  <c r="C73" i="8"/>
  <c r="C74" i="8"/>
  <c r="C75" i="8"/>
  <c r="C76" i="8"/>
  <c r="D54" i="8"/>
  <c r="E54" i="8"/>
  <c r="F54" i="8"/>
  <c r="D55" i="8"/>
  <c r="E55" i="8"/>
  <c r="F55" i="8"/>
  <c r="C55" i="8"/>
  <c r="F30" i="8"/>
  <c r="F31" i="8"/>
  <c r="F32" i="8"/>
  <c r="F33" i="8"/>
  <c r="F34" i="8"/>
  <c r="F35" i="8"/>
  <c r="F36" i="8"/>
  <c r="F37" i="8"/>
  <c r="F38" i="8"/>
  <c r="E30" i="8"/>
  <c r="E31" i="8"/>
  <c r="E32" i="8"/>
  <c r="E33" i="8"/>
  <c r="E34" i="8"/>
  <c r="E35" i="8"/>
  <c r="E36" i="8"/>
  <c r="E37" i="8"/>
  <c r="E38" i="8"/>
  <c r="D30" i="8"/>
  <c r="D31" i="8"/>
  <c r="D32" i="8"/>
  <c r="D33" i="8"/>
  <c r="D34" i="8"/>
  <c r="D35" i="8"/>
  <c r="D36" i="8"/>
  <c r="D37" i="8"/>
  <c r="D38" i="8"/>
  <c r="C30" i="8"/>
  <c r="C31" i="8"/>
  <c r="C32" i="8"/>
  <c r="C33" i="8"/>
  <c r="C34" i="8"/>
  <c r="C35" i="8"/>
  <c r="C36" i="8"/>
  <c r="C37" i="8"/>
  <c r="C38" i="8"/>
  <c r="C29" i="8"/>
  <c r="D29" i="8"/>
  <c r="E29" i="8"/>
  <c r="F29" i="8"/>
  <c r="B30" i="8"/>
  <c r="B31" i="8"/>
  <c r="B32" i="8"/>
  <c r="B33" i="8"/>
  <c r="B34" i="8"/>
  <c r="B35" i="8"/>
  <c r="B36" i="8"/>
  <c r="B37" i="8"/>
  <c r="B38" i="8"/>
  <c r="B49" i="8"/>
  <c r="B50" i="8"/>
  <c r="B51" i="8"/>
  <c r="B52" i="8"/>
  <c r="B53" i="8"/>
  <c r="B54" i="8"/>
  <c r="B55" i="8"/>
  <c r="B56" i="8"/>
  <c r="B57" i="8"/>
  <c r="B72" i="8"/>
  <c r="B73" i="8"/>
  <c r="B74" i="8"/>
  <c r="B75" i="8"/>
  <c r="B76" i="8"/>
  <c r="F41" i="6"/>
  <c r="E41" i="6"/>
  <c r="C41" i="6"/>
  <c r="D41" i="6"/>
  <c r="B41" i="6"/>
  <c r="D48" i="8" l="1"/>
  <c r="E48" i="8"/>
  <c r="F48" i="8"/>
  <c r="D49" i="8"/>
  <c r="E49" i="8"/>
  <c r="F49" i="8"/>
  <c r="D50" i="8"/>
  <c r="E50" i="8"/>
  <c r="F50" i="8"/>
  <c r="D51" i="8"/>
  <c r="E51" i="8"/>
  <c r="F51" i="8"/>
  <c r="D52" i="8"/>
  <c r="E52" i="8"/>
  <c r="F52" i="8"/>
  <c r="D53" i="8"/>
  <c r="E53" i="8"/>
  <c r="F53" i="8"/>
  <c r="D56" i="8"/>
  <c r="E56" i="8"/>
  <c r="F56" i="8"/>
  <c r="D57" i="8"/>
  <c r="E57" i="8"/>
  <c r="F57" i="8"/>
  <c r="C49" i="8"/>
  <c r="C50" i="8"/>
  <c r="C51" i="8"/>
  <c r="C52" i="8"/>
  <c r="C53" i="8"/>
  <c r="C54" i="8"/>
  <c r="C56" i="8"/>
  <c r="C57" i="8"/>
  <c r="B39" i="6"/>
  <c r="B40" i="6"/>
  <c r="C42" i="1" l="1"/>
  <c r="E43" i="1" l="1"/>
  <c r="F43" i="1"/>
  <c r="D43" i="1"/>
  <c r="C38" i="6"/>
  <c r="C40" i="6"/>
  <c r="C43" i="1"/>
  <c r="F47" i="1" s="1"/>
  <c r="E64" i="8"/>
  <c r="C64" i="8"/>
  <c r="B64" i="8"/>
  <c r="E45" i="8"/>
  <c r="C45" i="8"/>
  <c r="B45" i="8"/>
  <c r="C26" i="8"/>
  <c r="B26" i="8"/>
  <c r="E26" i="8"/>
  <c r="D30" i="6"/>
  <c r="C30" i="6"/>
  <c r="D29" i="6"/>
  <c r="C29" i="6"/>
  <c r="B29" i="6"/>
  <c r="D48" i="1" l="1"/>
  <c r="D49" i="1"/>
  <c r="E48" i="1"/>
  <c r="E49" i="1"/>
  <c r="F48" i="1"/>
  <c r="F49" i="1"/>
  <c r="D47" i="1"/>
  <c r="E47" i="1"/>
  <c r="C39" i="6"/>
  <c r="W4" i="2"/>
  <c r="E11" i="1"/>
  <c r="D19" i="8" l="1"/>
  <c r="D20" i="6" l="1"/>
  <c r="D18" i="8"/>
  <c r="E18" i="8"/>
  <c r="E17" i="8"/>
  <c r="D17" i="8"/>
  <c r="C18" i="8"/>
  <c r="C17" i="8"/>
  <c r="B77" i="8"/>
  <c r="B78" i="8"/>
  <c r="B58" i="8"/>
  <c r="B59" i="8"/>
  <c r="B39" i="8"/>
  <c r="B40" i="8"/>
  <c r="AA6" i="2" l="1"/>
  <c r="AA7" i="2" s="1"/>
  <c r="Z6" i="2"/>
  <c r="Z7" i="2" s="1"/>
  <c r="Y6" i="2"/>
  <c r="Y7" i="2" s="1"/>
  <c r="D42" i="1" l="1"/>
  <c r="AC84" i="2"/>
  <c r="AE84" i="2" s="1"/>
  <c r="AG84" i="2" s="1"/>
  <c r="AC85" i="2"/>
  <c r="AE85" i="2" s="1"/>
  <c r="AG85" i="2" s="1"/>
  <c r="AC86" i="2"/>
  <c r="AE86" i="2" s="1"/>
  <c r="AG86" i="2" s="1"/>
  <c r="AC87" i="2"/>
  <c r="AE87" i="2" s="1"/>
  <c r="AG87" i="2" s="1"/>
  <c r="AC78" i="2"/>
  <c r="AE78" i="2" s="1"/>
  <c r="AG78" i="2" s="1"/>
  <c r="AC79" i="2"/>
  <c r="AE79" i="2" s="1"/>
  <c r="AG79" i="2" s="1"/>
  <c r="AC80" i="2"/>
  <c r="AE80" i="2" s="1"/>
  <c r="AG80" i="2" s="1"/>
  <c r="AC81" i="2"/>
  <c r="AE81" i="2" s="1"/>
  <c r="AG81" i="2" s="1"/>
  <c r="AC82" i="2"/>
  <c r="AE82" i="2" s="1"/>
  <c r="AG82" i="2" s="1"/>
  <c r="AC83" i="2"/>
  <c r="AE83" i="2" s="1"/>
  <c r="AG83" i="2" s="1"/>
  <c r="AC72" i="2"/>
  <c r="AE72" i="2" s="1"/>
  <c r="AG72" i="2" s="1"/>
  <c r="AC73" i="2"/>
  <c r="AE73" i="2" s="1"/>
  <c r="AG73" i="2" s="1"/>
  <c r="AC74" i="2"/>
  <c r="AE74" i="2" s="1"/>
  <c r="AG74" i="2" s="1"/>
  <c r="AC75" i="2"/>
  <c r="AE75" i="2" s="1"/>
  <c r="AG75" i="2" s="1"/>
  <c r="AC76" i="2"/>
  <c r="AE76" i="2" s="1"/>
  <c r="AG76" i="2" s="1"/>
  <c r="AC77" i="2"/>
  <c r="AE77" i="2" s="1"/>
  <c r="AG77" i="2" s="1"/>
  <c r="AC63" i="2"/>
  <c r="AE63" i="2" s="1"/>
  <c r="AG63" i="2" s="1"/>
  <c r="AC64" i="2"/>
  <c r="AE64" i="2" s="1"/>
  <c r="AG64" i="2" s="1"/>
  <c r="AC65" i="2"/>
  <c r="AE65" i="2" s="1"/>
  <c r="AG65" i="2" s="1"/>
  <c r="AC66" i="2"/>
  <c r="AE66" i="2" s="1"/>
  <c r="AG66" i="2" s="1"/>
  <c r="AC67" i="2"/>
  <c r="AE67" i="2" s="1"/>
  <c r="AG67" i="2" s="1"/>
  <c r="AC68" i="2"/>
  <c r="AE68" i="2" s="1"/>
  <c r="AG68" i="2" s="1"/>
  <c r="AC69" i="2"/>
  <c r="AE69" i="2" s="1"/>
  <c r="AG69" i="2" s="1"/>
  <c r="AC70" i="2"/>
  <c r="AE70" i="2" s="1"/>
  <c r="AG70" i="2" s="1"/>
  <c r="AC71" i="2"/>
  <c r="AE71" i="2" s="1"/>
  <c r="AG71" i="2" s="1"/>
  <c r="AC51" i="2"/>
  <c r="AE51" i="2" s="1"/>
  <c r="AG51" i="2" s="1"/>
  <c r="AC52" i="2"/>
  <c r="AE52" i="2" s="1"/>
  <c r="AG52" i="2" s="1"/>
  <c r="AC53" i="2"/>
  <c r="AE53" i="2" s="1"/>
  <c r="AG53" i="2" s="1"/>
  <c r="AC54" i="2"/>
  <c r="AE54" i="2" s="1"/>
  <c r="AG54" i="2" s="1"/>
  <c r="AC55" i="2"/>
  <c r="AE55" i="2" s="1"/>
  <c r="AG55" i="2" s="1"/>
  <c r="AC56" i="2"/>
  <c r="AE56" i="2" s="1"/>
  <c r="AG56" i="2" s="1"/>
  <c r="AC57" i="2"/>
  <c r="AE57" i="2" s="1"/>
  <c r="AG57" i="2" s="1"/>
  <c r="AC58" i="2"/>
  <c r="AE58" i="2" s="1"/>
  <c r="AG58" i="2" s="1"/>
  <c r="AC59" i="2"/>
  <c r="AE59" i="2" s="1"/>
  <c r="AG59" i="2" s="1"/>
  <c r="AC60" i="2"/>
  <c r="AE60" i="2" s="1"/>
  <c r="AG60" i="2" s="1"/>
  <c r="AC61" i="2"/>
  <c r="AE61" i="2" s="1"/>
  <c r="AG61" i="2" s="1"/>
  <c r="AC62" i="2"/>
  <c r="AE62" i="2" s="1"/>
  <c r="AG62" i="2" s="1"/>
  <c r="AC38" i="2"/>
  <c r="AE38" i="2" s="1"/>
  <c r="AG38" i="2" s="1"/>
  <c r="AC39" i="2"/>
  <c r="AE39" i="2" s="1"/>
  <c r="AG39" i="2" s="1"/>
  <c r="AC40" i="2"/>
  <c r="AE40" i="2" s="1"/>
  <c r="AG40" i="2" s="1"/>
  <c r="AC41" i="2"/>
  <c r="AE41" i="2" s="1"/>
  <c r="AG41" i="2" s="1"/>
  <c r="AC42" i="2"/>
  <c r="AE42" i="2" s="1"/>
  <c r="AG42" i="2" s="1"/>
  <c r="AC43" i="2"/>
  <c r="AE43" i="2" s="1"/>
  <c r="AG43" i="2" s="1"/>
  <c r="AC44" i="2"/>
  <c r="AE44" i="2" s="1"/>
  <c r="AG44" i="2" s="1"/>
  <c r="AC45" i="2"/>
  <c r="AE45" i="2" s="1"/>
  <c r="AG45" i="2" s="1"/>
  <c r="AC46" i="2"/>
  <c r="AE46" i="2" s="1"/>
  <c r="AG46" i="2" s="1"/>
  <c r="AC47" i="2"/>
  <c r="AE47" i="2" s="1"/>
  <c r="AG47" i="2" s="1"/>
  <c r="AC48" i="2"/>
  <c r="AE48" i="2" s="1"/>
  <c r="AG48" i="2" s="1"/>
  <c r="AC49" i="2"/>
  <c r="AE49" i="2" s="1"/>
  <c r="AG49" i="2" s="1"/>
  <c r="AC50" i="2"/>
  <c r="AE50" i="2" s="1"/>
  <c r="AG50" i="2" s="1"/>
  <c r="AC4" i="2"/>
  <c r="AE4" i="2" s="1"/>
  <c r="AG4" i="2" s="1"/>
  <c r="AC5" i="2"/>
  <c r="AE5" i="2" s="1"/>
  <c r="AG5" i="2" s="1"/>
  <c r="AC6" i="2"/>
  <c r="AE6" i="2" s="1"/>
  <c r="AG6" i="2" s="1"/>
  <c r="AC7" i="2"/>
  <c r="AE7" i="2" s="1"/>
  <c r="AG7" i="2" s="1"/>
  <c r="AC8" i="2"/>
  <c r="AE8" i="2" s="1"/>
  <c r="AG8" i="2" s="1"/>
  <c r="AC9" i="2"/>
  <c r="AE9" i="2" s="1"/>
  <c r="AG9" i="2" s="1"/>
  <c r="AC10" i="2"/>
  <c r="AE10" i="2" s="1"/>
  <c r="AG10" i="2" s="1"/>
  <c r="AC11" i="2"/>
  <c r="AE11" i="2" s="1"/>
  <c r="AG11" i="2" s="1"/>
  <c r="AC12" i="2"/>
  <c r="AE12" i="2" s="1"/>
  <c r="AG12" i="2" s="1"/>
  <c r="AC13" i="2"/>
  <c r="AE13" i="2" s="1"/>
  <c r="AG13" i="2" s="1"/>
  <c r="AC14" i="2"/>
  <c r="AE14" i="2" s="1"/>
  <c r="AG14" i="2" s="1"/>
  <c r="AC15" i="2"/>
  <c r="AE15" i="2" s="1"/>
  <c r="AG15" i="2" s="1"/>
  <c r="AC16" i="2"/>
  <c r="AE16" i="2" s="1"/>
  <c r="AG16" i="2" s="1"/>
  <c r="AC17" i="2"/>
  <c r="AE17" i="2" s="1"/>
  <c r="AG17" i="2" s="1"/>
  <c r="AC18" i="2"/>
  <c r="AE18" i="2" s="1"/>
  <c r="AG18" i="2" s="1"/>
  <c r="AC19" i="2"/>
  <c r="AE19" i="2" s="1"/>
  <c r="AG19" i="2" s="1"/>
  <c r="AC20" i="2"/>
  <c r="AE20" i="2" s="1"/>
  <c r="AG20" i="2" s="1"/>
  <c r="AC21" i="2"/>
  <c r="AE21" i="2" s="1"/>
  <c r="AG21" i="2" s="1"/>
  <c r="AC22" i="2"/>
  <c r="AE22" i="2" s="1"/>
  <c r="AG22" i="2" s="1"/>
  <c r="AC23" i="2"/>
  <c r="AE23" i="2" s="1"/>
  <c r="AG23" i="2" s="1"/>
  <c r="AC24" i="2"/>
  <c r="AE24" i="2" s="1"/>
  <c r="AG24" i="2" s="1"/>
  <c r="AC25" i="2"/>
  <c r="AE25" i="2" s="1"/>
  <c r="AG25" i="2" s="1"/>
  <c r="AC26" i="2"/>
  <c r="AE26" i="2" s="1"/>
  <c r="AG26" i="2" s="1"/>
  <c r="AC27" i="2"/>
  <c r="AE27" i="2" s="1"/>
  <c r="AG27" i="2" s="1"/>
  <c r="AC28" i="2"/>
  <c r="AE28" i="2" s="1"/>
  <c r="AG28" i="2" s="1"/>
  <c r="AC29" i="2"/>
  <c r="AE29" i="2" s="1"/>
  <c r="AG29" i="2" s="1"/>
  <c r="AC30" i="2"/>
  <c r="AE30" i="2" s="1"/>
  <c r="AG30" i="2" s="1"/>
  <c r="AC31" i="2"/>
  <c r="AE31" i="2" s="1"/>
  <c r="AG31" i="2" s="1"/>
  <c r="AC32" i="2"/>
  <c r="AE32" i="2" s="1"/>
  <c r="AG32" i="2" s="1"/>
  <c r="AC33" i="2"/>
  <c r="AE33" i="2" s="1"/>
  <c r="AG33" i="2" s="1"/>
  <c r="AC34" i="2"/>
  <c r="AE34" i="2" s="1"/>
  <c r="AG34" i="2" s="1"/>
  <c r="AC35" i="2"/>
  <c r="AE35" i="2" s="1"/>
  <c r="AG35" i="2" s="1"/>
  <c r="AC36" i="2"/>
  <c r="AE36" i="2" s="1"/>
  <c r="AG36" i="2" s="1"/>
  <c r="AC37" i="2"/>
  <c r="AE37" i="2" s="1"/>
  <c r="AG37" i="2" s="1"/>
  <c r="AC3" i="2"/>
  <c r="AE3" i="2" s="1"/>
  <c r="AG3" i="2" s="1"/>
  <c r="D40" i="6" l="1"/>
  <c r="D39" i="6"/>
  <c r="D38" i="6"/>
  <c r="C62" i="8"/>
  <c r="E63" i="8"/>
  <c r="E62" i="8"/>
  <c r="C63" i="8"/>
  <c r="E44" i="8"/>
  <c r="E43" i="8"/>
  <c r="C44" i="8"/>
  <c r="C43" i="8"/>
  <c r="E25" i="8"/>
  <c r="E24" i="8"/>
  <c r="C25" i="8"/>
  <c r="C24" i="8"/>
  <c r="C21" i="8"/>
  <c r="C20" i="8"/>
  <c r="C19" i="8"/>
  <c r="C78" i="8" l="1"/>
  <c r="D78" i="8"/>
  <c r="E78" i="8"/>
  <c r="F78" i="8"/>
  <c r="C59" i="8"/>
  <c r="D59" i="8"/>
  <c r="E59" i="8"/>
  <c r="F59" i="8"/>
  <c r="C40" i="8"/>
  <c r="D40" i="8"/>
  <c r="E40" i="8"/>
  <c r="F40" i="8"/>
  <c r="E19" i="6"/>
  <c r="E18" i="6"/>
  <c r="B35" i="6"/>
  <c r="C35" i="6"/>
  <c r="B36" i="6"/>
  <c r="C36" i="6"/>
  <c r="B37" i="6"/>
  <c r="C37" i="6"/>
  <c r="B38" i="6"/>
  <c r="B42" i="6"/>
  <c r="D42" i="6"/>
  <c r="E42" i="6"/>
  <c r="F42" i="6"/>
  <c r="B43" i="6"/>
  <c r="B44" i="6"/>
  <c r="B45" i="6"/>
  <c r="C45" i="6"/>
  <c r="F35" i="6"/>
  <c r="F36" i="6"/>
  <c r="F37" i="6"/>
  <c r="E35" i="6"/>
  <c r="E36" i="6"/>
  <c r="E37" i="6"/>
  <c r="D35" i="6"/>
  <c r="D36" i="6"/>
  <c r="D37" i="6"/>
  <c r="C6" i="1" l="1"/>
  <c r="E20" i="6" l="1"/>
  <c r="E19" i="8"/>
  <c r="C46" i="1"/>
  <c r="C47" i="1" s="1"/>
  <c r="C42" i="6" l="1"/>
  <c r="C77" i="8"/>
  <c r="D77" i="8"/>
  <c r="E77" i="8"/>
  <c r="F77" i="8"/>
  <c r="C58" i="8"/>
  <c r="D58" i="8"/>
  <c r="E58" i="8"/>
  <c r="F58" i="8"/>
  <c r="C39" i="8"/>
  <c r="D39" i="8"/>
  <c r="E39" i="8"/>
  <c r="F39" i="8"/>
  <c r="B68" i="8"/>
  <c r="B69" i="8"/>
  <c r="B70" i="8"/>
  <c r="B71" i="8"/>
  <c r="C67" i="8"/>
  <c r="B67" i="8"/>
  <c r="B48" i="8"/>
  <c r="B29" i="8"/>
  <c r="C48" i="8"/>
  <c r="B34" i="6" l="1"/>
  <c r="C28" i="6"/>
  <c r="W3" i="2"/>
  <c r="W5" i="2"/>
  <c r="W6" i="2"/>
  <c r="W7" i="2"/>
  <c r="W14" i="2" l="1"/>
  <c r="W15" i="2"/>
  <c r="C27" i="6"/>
  <c r="C26" i="6"/>
  <c r="C25" i="6"/>
  <c r="C22" i="6"/>
  <c r="C21" i="6"/>
  <c r="C20" i="6"/>
  <c r="C19" i="6"/>
  <c r="C18" i="6"/>
  <c r="AD5" i="2" l="1"/>
  <c r="AD9" i="2"/>
  <c r="AD13" i="2"/>
  <c r="AD17" i="2"/>
  <c r="AD21" i="2"/>
  <c r="AD25" i="2"/>
  <c r="AD29" i="2"/>
  <c r="AD33" i="2"/>
  <c r="AD37" i="2"/>
  <c r="AD41" i="2"/>
  <c r="AD45" i="2"/>
  <c r="AD49" i="2"/>
  <c r="AD53" i="2"/>
  <c r="AD57" i="2"/>
  <c r="AD61" i="2"/>
  <c r="AD65" i="2"/>
  <c r="AD69" i="2"/>
  <c r="AD73" i="2"/>
  <c r="AD77" i="2"/>
  <c r="AD81" i="2"/>
  <c r="AD85" i="2"/>
  <c r="AD6" i="2"/>
  <c r="AD10" i="2"/>
  <c r="AD14" i="2"/>
  <c r="AD18" i="2"/>
  <c r="AD22" i="2"/>
  <c r="AD26" i="2"/>
  <c r="AD30" i="2"/>
  <c r="AD34" i="2"/>
  <c r="AD38" i="2"/>
  <c r="AD42" i="2"/>
  <c r="AD46" i="2"/>
  <c r="AD50" i="2"/>
  <c r="AD54" i="2"/>
  <c r="AD58" i="2"/>
  <c r="AD62" i="2"/>
  <c r="AD66" i="2"/>
  <c r="AD70" i="2"/>
  <c r="AD74" i="2"/>
  <c r="AD78" i="2"/>
  <c r="AD82" i="2"/>
  <c r="AD86" i="2"/>
  <c r="AD7" i="2"/>
  <c r="AD11" i="2"/>
  <c r="AD15" i="2"/>
  <c r="AD19" i="2"/>
  <c r="AD23" i="2"/>
  <c r="AD27" i="2"/>
  <c r="AD31" i="2"/>
  <c r="AD35" i="2"/>
  <c r="AD39" i="2"/>
  <c r="AD43" i="2"/>
  <c r="AD47" i="2"/>
  <c r="AD51" i="2"/>
  <c r="AD55" i="2"/>
  <c r="AD59" i="2"/>
  <c r="AD63" i="2"/>
  <c r="AD67" i="2"/>
  <c r="AD71" i="2"/>
  <c r="AD75" i="2"/>
  <c r="AD79" i="2"/>
  <c r="AD83" i="2"/>
  <c r="AD87" i="2"/>
  <c r="AD8" i="2"/>
  <c r="AD24" i="2"/>
  <c r="AD40" i="2"/>
  <c r="AD56" i="2"/>
  <c r="AD72" i="2"/>
  <c r="AD3" i="2"/>
  <c r="AD12" i="2"/>
  <c r="AD28" i="2"/>
  <c r="AD44" i="2"/>
  <c r="AD60" i="2"/>
  <c r="AD76" i="2"/>
  <c r="AD16" i="2"/>
  <c r="AD32" i="2"/>
  <c r="AD48" i="2"/>
  <c r="AD64" i="2"/>
  <c r="AD80" i="2"/>
  <c r="AD4" i="2"/>
  <c r="AD20" i="2"/>
  <c r="AD36" i="2"/>
  <c r="AD52" i="2"/>
  <c r="AD68" i="2"/>
  <c r="AD84" i="2"/>
  <c r="AH32" i="2" l="1"/>
  <c r="AF32" i="2"/>
  <c r="AI32" i="2" s="1"/>
  <c r="AH72" i="2"/>
  <c r="AF72" i="2"/>
  <c r="AI72" i="2" s="1"/>
  <c r="AF75" i="2"/>
  <c r="AI75" i="2" s="1"/>
  <c r="AH75" i="2"/>
  <c r="AF27" i="2"/>
  <c r="AI27" i="2" s="1"/>
  <c r="AH27" i="2"/>
  <c r="AH78" i="2"/>
  <c r="AF78" i="2"/>
  <c r="AI78" i="2" s="1"/>
  <c r="AH46" i="2"/>
  <c r="AF46" i="2"/>
  <c r="AI46" i="2" s="1"/>
  <c r="AH14" i="2"/>
  <c r="AF14" i="2"/>
  <c r="AI14" i="2" s="1"/>
  <c r="AH65" i="2"/>
  <c r="AF65" i="2"/>
  <c r="AI65" i="2" s="1"/>
  <c r="AH49" i="2"/>
  <c r="AF49" i="2"/>
  <c r="AI49" i="2" s="1"/>
  <c r="AH17" i="2"/>
  <c r="AF17" i="2"/>
  <c r="AI17" i="2" s="1"/>
  <c r="AH52" i="2"/>
  <c r="AF52" i="2"/>
  <c r="AI52" i="2" s="1"/>
  <c r="AH80" i="2"/>
  <c r="AF80" i="2"/>
  <c r="AI80" i="2" s="1"/>
  <c r="AH16" i="2"/>
  <c r="AF16" i="2"/>
  <c r="AI16" i="2" s="1"/>
  <c r="AH28" i="2"/>
  <c r="AF28" i="2"/>
  <c r="AI28" i="2" s="1"/>
  <c r="AH56" i="2"/>
  <c r="AF56" i="2"/>
  <c r="AI56" i="2" s="1"/>
  <c r="AF87" i="2"/>
  <c r="AI87" i="2" s="1"/>
  <c r="AH87" i="2"/>
  <c r="AF71" i="2"/>
  <c r="AI71" i="2" s="1"/>
  <c r="AH71" i="2"/>
  <c r="AF55" i="2"/>
  <c r="AI55" i="2" s="1"/>
  <c r="AH55" i="2"/>
  <c r="AF39" i="2"/>
  <c r="AI39" i="2" s="1"/>
  <c r="AH39" i="2"/>
  <c r="AF23" i="2"/>
  <c r="AI23" i="2" s="1"/>
  <c r="AH23" i="2"/>
  <c r="AF7" i="2"/>
  <c r="AI7" i="2" s="1"/>
  <c r="AH7" i="2"/>
  <c r="AH74" i="2"/>
  <c r="AF74" i="2"/>
  <c r="AI74" i="2" s="1"/>
  <c r="AH58" i="2"/>
  <c r="AF58" i="2"/>
  <c r="AI58" i="2" s="1"/>
  <c r="AH42" i="2"/>
  <c r="AF42" i="2"/>
  <c r="AI42" i="2" s="1"/>
  <c r="AH26" i="2"/>
  <c r="AF26" i="2"/>
  <c r="AI26" i="2" s="1"/>
  <c r="AH10" i="2"/>
  <c r="AF10" i="2"/>
  <c r="AI10" i="2" s="1"/>
  <c r="AH77" i="2"/>
  <c r="AF77" i="2"/>
  <c r="AI77" i="2" s="1"/>
  <c r="AH61" i="2"/>
  <c r="AF61" i="2"/>
  <c r="AI61" i="2" s="1"/>
  <c r="AH45" i="2"/>
  <c r="AF45" i="2"/>
  <c r="AI45" i="2" s="1"/>
  <c r="AH29" i="2"/>
  <c r="AF29" i="2"/>
  <c r="AI29" i="2" s="1"/>
  <c r="AH13" i="2"/>
  <c r="AF13" i="2"/>
  <c r="AI13" i="2" s="1"/>
  <c r="AH36" i="2"/>
  <c r="AF36" i="2"/>
  <c r="AI36" i="2" s="1"/>
  <c r="AH64" i="2"/>
  <c r="AF64" i="2"/>
  <c r="AI64" i="2" s="1"/>
  <c r="AH76" i="2"/>
  <c r="AF76" i="2"/>
  <c r="AI76" i="2" s="1"/>
  <c r="AH12" i="2"/>
  <c r="AF12" i="2"/>
  <c r="AI12" i="2" s="1"/>
  <c r="AH40" i="2"/>
  <c r="AF40" i="2"/>
  <c r="AI40" i="2" s="1"/>
  <c r="AF83" i="2"/>
  <c r="AI83" i="2" s="1"/>
  <c r="AH83" i="2"/>
  <c r="AF67" i="2"/>
  <c r="AI67" i="2" s="1"/>
  <c r="AH67" i="2"/>
  <c r="AF51" i="2"/>
  <c r="AI51" i="2" s="1"/>
  <c r="AH51" i="2"/>
  <c r="AF35" i="2"/>
  <c r="AI35" i="2" s="1"/>
  <c r="AH35" i="2"/>
  <c r="AF19" i="2"/>
  <c r="AI19" i="2" s="1"/>
  <c r="AH19" i="2"/>
  <c r="AH86" i="2"/>
  <c r="AF86" i="2"/>
  <c r="AI86" i="2" s="1"/>
  <c r="AH70" i="2"/>
  <c r="AF70" i="2"/>
  <c r="AI70" i="2" s="1"/>
  <c r="AH54" i="2"/>
  <c r="AF54" i="2"/>
  <c r="AI54" i="2" s="1"/>
  <c r="AH38" i="2"/>
  <c r="AF38" i="2"/>
  <c r="AI38" i="2" s="1"/>
  <c r="AH22" i="2"/>
  <c r="AF22" i="2"/>
  <c r="AI22" i="2" s="1"/>
  <c r="AH6" i="2"/>
  <c r="AF6" i="2"/>
  <c r="AI6" i="2" s="1"/>
  <c r="AH73" i="2"/>
  <c r="AF73" i="2"/>
  <c r="AI73" i="2" s="1"/>
  <c r="AH57" i="2"/>
  <c r="AF57" i="2"/>
  <c r="AI57" i="2" s="1"/>
  <c r="AH41" i="2"/>
  <c r="AF41" i="2"/>
  <c r="AI41" i="2" s="1"/>
  <c r="AH25" i="2"/>
  <c r="AF25" i="2"/>
  <c r="AI25" i="2" s="1"/>
  <c r="AH9" i="2"/>
  <c r="AF9" i="2"/>
  <c r="AI9" i="2" s="1"/>
  <c r="AH68" i="2"/>
  <c r="AF68" i="2"/>
  <c r="AI68" i="2" s="1"/>
  <c r="AH4" i="2"/>
  <c r="AF4" i="2"/>
  <c r="AI4" i="2" s="1"/>
  <c r="AH44" i="2"/>
  <c r="AF44" i="2"/>
  <c r="AI44" i="2" s="1"/>
  <c r="AH8" i="2"/>
  <c r="AF8" i="2"/>
  <c r="AI8" i="2" s="1"/>
  <c r="AF59" i="2"/>
  <c r="AI59" i="2" s="1"/>
  <c r="AH59" i="2"/>
  <c r="AF43" i="2"/>
  <c r="AI43" i="2" s="1"/>
  <c r="AH43" i="2"/>
  <c r="AF11" i="2"/>
  <c r="AI11" i="2" s="1"/>
  <c r="AH11" i="2"/>
  <c r="AH62" i="2"/>
  <c r="AF62" i="2"/>
  <c r="AI62" i="2" s="1"/>
  <c r="AH30" i="2"/>
  <c r="AF30" i="2"/>
  <c r="AI30" i="2" s="1"/>
  <c r="AH81" i="2"/>
  <c r="AF81" i="2"/>
  <c r="AI81" i="2" s="1"/>
  <c r="AH33" i="2"/>
  <c r="AF33" i="2"/>
  <c r="AI33" i="2" s="1"/>
  <c r="AH84" i="2"/>
  <c r="AF84" i="2"/>
  <c r="AI84" i="2" s="1"/>
  <c r="AH20" i="2"/>
  <c r="AF20" i="2"/>
  <c r="AI20" i="2" s="1"/>
  <c r="AH48" i="2"/>
  <c r="AF48" i="2"/>
  <c r="AI48" i="2" s="1"/>
  <c r="AH60" i="2"/>
  <c r="AF60" i="2"/>
  <c r="AI60" i="2" s="1"/>
  <c r="AH3" i="2"/>
  <c r="AF3" i="2"/>
  <c r="AI3" i="2" s="1"/>
  <c r="AH24" i="2"/>
  <c r="AF24" i="2"/>
  <c r="AI24" i="2" s="1"/>
  <c r="AF79" i="2"/>
  <c r="AI79" i="2" s="1"/>
  <c r="AH79" i="2"/>
  <c r="AF63" i="2"/>
  <c r="AI63" i="2" s="1"/>
  <c r="AH63" i="2"/>
  <c r="AF47" i="2"/>
  <c r="AI47" i="2" s="1"/>
  <c r="AH47" i="2"/>
  <c r="AF31" i="2"/>
  <c r="AI31" i="2" s="1"/>
  <c r="AH31" i="2"/>
  <c r="AF15" i="2"/>
  <c r="AI15" i="2" s="1"/>
  <c r="AH15" i="2"/>
  <c r="AH82" i="2"/>
  <c r="AF82" i="2"/>
  <c r="AI82" i="2" s="1"/>
  <c r="AH66" i="2"/>
  <c r="AF66" i="2"/>
  <c r="AI66" i="2" s="1"/>
  <c r="AH50" i="2"/>
  <c r="AF50" i="2"/>
  <c r="AI50" i="2" s="1"/>
  <c r="AH34" i="2"/>
  <c r="AF34" i="2"/>
  <c r="AI34" i="2" s="1"/>
  <c r="AH18" i="2"/>
  <c r="AF18" i="2"/>
  <c r="AI18" i="2" s="1"/>
  <c r="AH85" i="2"/>
  <c r="AF85" i="2"/>
  <c r="AI85" i="2" s="1"/>
  <c r="AH69" i="2"/>
  <c r="AF69" i="2"/>
  <c r="AI69" i="2" s="1"/>
  <c r="AH53" i="2"/>
  <c r="AF53" i="2"/>
  <c r="AI53" i="2" s="1"/>
  <c r="AH37" i="2"/>
  <c r="AF37" i="2"/>
  <c r="AI37" i="2" s="1"/>
  <c r="AH21" i="2"/>
  <c r="AF21" i="2"/>
  <c r="AI21" i="2" s="1"/>
  <c r="AH5" i="2"/>
  <c r="AF5" i="2"/>
  <c r="AI5" i="2" s="1"/>
  <c r="C34" i="6"/>
  <c r="E42" i="1"/>
  <c r="D34" i="6"/>
  <c r="E38" i="6" l="1"/>
  <c r="E40" i="6"/>
  <c r="E39" i="6"/>
  <c r="F34" i="6"/>
  <c r="F42" i="1"/>
  <c r="AJ31" i="2"/>
  <c r="AK31" i="2"/>
  <c r="AK53" i="2"/>
  <c r="AJ53" i="2"/>
  <c r="AK34" i="2"/>
  <c r="AJ34" i="2"/>
  <c r="AK3" i="2"/>
  <c r="AJ3" i="2"/>
  <c r="AK48" i="2"/>
  <c r="AJ48" i="2"/>
  <c r="AK84" i="2"/>
  <c r="AJ84" i="2"/>
  <c r="AK81" i="2"/>
  <c r="AJ81" i="2"/>
  <c r="AK62" i="2"/>
  <c r="AJ62" i="2"/>
  <c r="AK8" i="2"/>
  <c r="AJ8" i="2"/>
  <c r="AK4" i="2"/>
  <c r="AJ4" i="2"/>
  <c r="AK9" i="2"/>
  <c r="AJ9" i="2"/>
  <c r="AK41" i="2"/>
  <c r="AJ41" i="2"/>
  <c r="AK73" i="2"/>
  <c r="AJ73" i="2"/>
  <c r="AK22" i="2"/>
  <c r="AJ22" i="2"/>
  <c r="AK54" i="2"/>
  <c r="AJ54" i="2"/>
  <c r="AK86" i="2"/>
  <c r="AJ86" i="2"/>
  <c r="AK40" i="2"/>
  <c r="AJ40" i="2"/>
  <c r="AK76" i="2"/>
  <c r="AJ76" i="2"/>
  <c r="AK36" i="2"/>
  <c r="AJ36" i="2"/>
  <c r="AK29" i="2"/>
  <c r="AJ29" i="2"/>
  <c r="AK61" i="2"/>
  <c r="AJ61" i="2"/>
  <c r="AK10" i="2"/>
  <c r="AJ10" i="2"/>
  <c r="AK42" i="2"/>
  <c r="AJ42" i="2"/>
  <c r="AK74" i="2"/>
  <c r="AJ74" i="2"/>
  <c r="AK28" i="2"/>
  <c r="AJ28" i="2"/>
  <c r="AK80" i="2"/>
  <c r="AJ80" i="2"/>
  <c r="AK17" i="2"/>
  <c r="AJ17" i="2"/>
  <c r="AK65" i="2"/>
  <c r="AJ65" i="2"/>
  <c r="AK46" i="2"/>
  <c r="AJ46" i="2"/>
  <c r="AK72" i="2"/>
  <c r="AJ72" i="2"/>
  <c r="AJ63" i="2"/>
  <c r="AK63" i="2"/>
  <c r="AK21" i="2"/>
  <c r="AJ21" i="2"/>
  <c r="AK85" i="2"/>
  <c r="AJ85" i="2"/>
  <c r="AK66" i="2"/>
  <c r="AJ66" i="2"/>
  <c r="AJ15" i="2"/>
  <c r="AK15" i="2"/>
  <c r="AJ47" i="2"/>
  <c r="AK47" i="2"/>
  <c r="AJ79" i="2"/>
  <c r="AK79" i="2"/>
  <c r="AJ43" i="2"/>
  <c r="AK43" i="2"/>
  <c r="AJ35" i="2"/>
  <c r="AK35" i="2"/>
  <c r="AJ67" i="2"/>
  <c r="AK67" i="2"/>
  <c r="AJ23" i="2"/>
  <c r="AK23" i="2"/>
  <c r="AJ55" i="2"/>
  <c r="AK55" i="2"/>
  <c r="AK87" i="2"/>
  <c r="AJ87" i="2"/>
  <c r="AJ27" i="2"/>
  <c r="AK27" i="2"/>
  <c r="AK5" i="2"/>
  <c r="AJ5" i="2"/>
  <c r="AK37" i="2"/>
  <c r="AJ37" i="2"/>
  <c r="AK69" i="2"/>
  <c r="AJ69" i="2"/>
  <c r="AK18" i="2"/>
  <c r="AJ18" i="2"/>
  <c r="AK50" i="2"/>
  <c r="AJ50" i="2"/>
  <c r="AK82" i="2"/>
  <c r="AJ82" i="2"/>
  <c r="AK24" i="2"/>
  <c r="AJ24" i="2"/>
  <c r="AK60" i="2"/>
  <c r="AJ60" i="2"/>
  <c r="AK20" i="2"/>
  <c r="AJ20" i="2"/>
  <c r="AK33" i="2"/>
  <c r="AJ33" i="2"/>
  <c r="AK30" i="2"/>
  <c r="AJ30" i="2"/>
  <c r="AK44" i="2"/>
  <c r="AJ44" i="2"/>
  <c r="AK68" i="2"/>
  <c r="AJ68" i="2"/>
  <c r="AK25" i="2"/>
  <c r="AJ25" i="2"/>
  <c r="AK57" i="2"/>
  <c r="AJ57" i="2"/>
  <c r="AK6" i="2"/>
  <c r="AJ6" i="2"/>
  <c r="AK38" i="2"/>
  <c r="AJ38" i="2"/>
  <c r="AK70" i="2"/>
  <c r="AJ70" i="2"/>
  <c r="AK12" i="2"/>
  <c r="AJ12" i="2"/>
  <c r="AK64" i="2"/>
  <c r="AJ64" i="2"/>
  <c r="AK13" i="2"/>
  <c r="AJ13" i="2"/>
  <c r="AK45" i="2"/>
  <c r="AJ45" i="2"/>
  <c r="AK77" i="2"/>
  <c r="AJ77" i="2"/>
  <c r="AK26" i="2"/>
  <c r="AJ26" i="2"/>
  <c r="AK58" i="2"/>
  <c r="AJ58" i="2"/>
  <c r="AK56" i="2"/>
  <c r="AJ56" i="2"/>
  <c r="AK16" i="2"/>
  <c r="AJ16" i="2"/>
  <c r="AK52" i="2"/>
  <c r="AJ52" i="2"/>
  <c r="AK49" i="2"/>
  <c r="AJ49" i="2"/>
  <c r="AK14" i="2"/>
  <c r="AJ14" i="2"/>
  <c r="AK78" i="2"/>
  <c r="AJ78" i="2"/>
  <c r="AK32" i="2"/>
  <c r="AJ32" i="2"/>
  <c r="AJ11" i="2"/>
  <c r="AK11" i="2"/>
  <c r="AJ59" i="2"/>
  <c r="AK59" i="2"/>
  <c r="AJ19" i="2"/>
  <c r="AK19" i="2"/>
  <c r="AJ51" i="2"/>
  <c r="AK51" i="2"/>
  <c r="AK83" i="2"/>
  <c r="AJ83" i="2"/>
  <c r="AJ7" i="2"/>
  <c r="AK7" i="2"/>
  <c r="AJ39" i="2"/>
  <c r="AK39" i="2"/>
  <c r="AJ71" i="2"/>
  <c r="AK71" i="2"/>
  <c r="AK75" i="2"/>
  <c r="AJ75" i="2"/>
  <c r="E34" i="6"/>
  <c r="C43" i="6" l="1"/>
  <c r="C48" i="1"/>
  <c r="C44" i="6" s="1"/>
  <c r="F38" i="6"/>
  <c r="F40" i="6"/>
  <c r="F39" i="6"/>
  <c r="C26" i="1"/>
  <c r="F44" i="6" l="1"/>
  <c r="F45" i="6"/>
  <c r="F43" i="6"/>
  <c r="E45" i="6"/>
  <c r="E43" i="6"/>
  <c r="E44" i="6"/>
  <c r="D45" i="6" l="1"/>
  <c r="D43" i="6"/>
  <c r="D44" i="6"/>
</calcChain>
</file>

<file path=xl/sharedStrings.xml><?xml version="1.0" encoding="utf-8"?>
<sst xmlns="http://schemas.openxmlformats.org/spreadsheetml/2006/main" count="328" uniqueCount="215">
  <si>
    <t>Genero</t>
  </si>
  <si>
    <t>Lugares de residencia</t>
  </si>
  <si>
    <t>Zona</t>
  </si>
  <si>
    <t>Nombre del titular:</t>
  </si>
  <si>
    <t>Masculino</t>
  </si>
  <si>
    <t>Zona 1</t>
  </si>
  <si>
    <t>Femenino</t>
  </si>
  <si>
    <t>Baja California Norte</t>
  </si>
  <si>
    <t>Zona 2</t>
  </si>
  <si>
    <t>Baja California Sur</t>
  </si>
  <si>
    <t>Jalisco</t>
  </si>
  <si>
    <t>Nuevo León</t>
  </si>
  <si>
    <t>Género:</t>
  </si>
  <si>
    <t>Sonora</t>
  </si>
  <si>
    <t>Lugar de residencia:</t>
  </si>
  <si>
    <t>Zona:</t>
  </si>
  <si>
    <t>Número de integrantes a cotizar:</t>
  </si>
  <si>
    <t>Relación</t>
  </si>
  <si>
    <t>Edad</t>
  </si>
  <si>
    <t>Datos Maestros</t>
  </si>
  <si>
    <t>Estructuras Maestras</t>
  </si>
  <si>
    <t>Estructura asegurado</t>
  </si>
  <si>
    <t>Parentezco</t>
  </si>
  <si>
    <t>Hij@</t>
  </si>
  <si>
    <t>Día</t>
  </si>
  <si>
    <t>Mes</t>
  </si>
  <si>
    <t>Año</t>
  </si>
  <si>
    <t>Dias</t>
  </si>
  <si>
    <t>Meses</t>
  </si>
  <si>
    <t>Años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</si>
  <si>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</si>
  <si>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</si>
  <si>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</si>
  <si>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</si>
  <si>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</si>
  <si>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</si>
  <si>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</si>
  <si>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</si>
  <si>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</si>
  <si>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</si>
  <si>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</si>
  <si>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</si>
  <si>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</si>
  <si>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</si>
  <si>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</si>
  <si>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</si>
  <si>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</si>
  <si>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</si>
  <si>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</si>
  <si>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</si>
  <si>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</si>
  <si>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</si>
  <si>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</si>
  <si>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</si>
  <si>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</si>
  <si>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</si>
  <si>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</si>
  <si>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</si>
  <si>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</si>
  <si>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</si>
  <si>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</si>
  <si>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Cotización</t>
  </si>
  <si>
    <t>Tipo Cliente</t>
  </si>
  <si>
    <t>Nuevo negocio - con periodos de espera</t>
  </si>
  <si>
    <t>Transfer Bupa Internacional</t>
  </si>
  <si>
    <t>Sumas aseguradas</t>
  </si>
  <si>
    <t>Deducibles</t>
  </si>
  <si>
    <t>Coasegurado</t>
  </si>
  <si>
    <t>Factor descuento</t>
  </si>
  <si>
    <t>Maternidad Aplica</t>
  </si>
  <si>
    <t>Si</t>
  </si>
  <si>
    <t>No</t>
  </si>
  <si>
    <t>Prima Base</t>
  </si>
  <si>
    <t>FD Coasegurado</t>
  </si>
  <si>
    <t>FD Suma asegurada</t>
  </si>
  <si>
    <t>FD Deducible</t>
  </si>
  <si>
    <t>FD Zona</t>
  </si>
  <si>
    <t>Prima del asegurado titular:</t>
  </si>
  <si>
    <t>Prima hijo(s):</t>
  </si>
  <si>
    <t>Anual</t>
  </si>
  <si>
    <t>Factor es mujer</t>
  </si>
  <si>
    <t>Total Prima:</t>
  </si>
  <si>
    <t>IVA (16%)</t>
  </si>
  <si>
    <t>Semestral</t>
  </si>
  <si>
    <t>Trimestral</t>
  </si>
  <si>
    <t>Mensual</t>
  </si>
  <si>
    <t>Costo Poliza</t>
  </si>
  <si>
    <t>Nombre del titular</t>
  </si>
  <si>
    <t>Género</t>
  </si>
  <si>
    <t>Lugar de residencia</t>
  </si>
  <si>
    <t>Número de integrantes a cotizar</t>
  </si>
  <si>
    <t>Datos Titular</t>
  </si>
  <si>
    <t>Tipo de cliente</t>
  </si>
  <si>
    <t>Seleccione una opción</t>
  </si>
  <si>
    <t>Tipo de  cliente:</t>
  </si>
  <si>
    <t>Cobertura Extranjero: (no)</t>
  </si>
  <si>
    <t>Copago Medicamentos: (0)</t>
  </si>
  <si>
    <t>Re. Renuncia utilidad: (Si)</t>
  </si>
  <si>
    <t>Re. Adicional Actuarial: (Si)</t>
  </si>
  <si>
    <t>Suma asegurada (mxn):</t>
  </si>
  <si>
    <t>Deducible (mxn):</t>
  </si>
  <si>
    <t>Coaseguro:</t>
  </si>
  <si>
    <t>Opción 1</t>
  </si>
  <si>
    <t>Opción 2</t>
  </si>
  <si>
    <t>Opción 3</t>
  </si>
  <si>
    <t>Guardar para comparar</t>
  </si>
  <si>
    <t>Datos de cotización</t>
  </si>
  <si>
    <t xml:space="preserve">Número </t>
  </si>
  <si>
    <t>Fecha de Nacimiento</t>
  </si>
  <si>
    <t>Deducible (mxn)</t>
  </si>
  <si>
    <t>Suma asegurada (mxn)</t>
  </si>
  <si>
    <t>Administración</t>
  </si>
  <si>
    <t>Edad del titular:</t>
  </si>
  <si>
    <t>Aguascalientes</t>
  </si>
  <si>
    <t>Campeche</t>
  </si>
  <si>
    <t>Coahuila</t>
  </si>
  <si>
    <t>Colima</t>
  </si>
  <si>
    <t>Chiapas</t>
  </si>
  <si>
    <t>Chihuahua</t>
  </si>
  <si>
    <t>Durango</t>
  </si>
  <si>
    <t>Guanajuato</t>
  </si>
  <si>
    <t>Guerrero</t>
  </si>
  <si>
    <t>Hidalgo</t>
  </si>
  <si>
    <t>Michoacán</t>
  </si>
  <si>
    <t>Morelos</t>
  </si>
  <si>
    <t>Nayarit</t>
  </si>
  <si>
    <t>Oaxaca</t>
  </si>
  <si>
    <t>Puebla</t>
  </si>
  <si>
    <t>Querétaro</t>
  </si>
  <si>
    <t>San Luis Potosí</t>
  </si>
  <si>
    <t>Sinaloa</t>
  </si>
  <si>
    <t>Tabasco</t>
  </si>
  <si>
    <t>Tamaulipas</t>
  </si>
  <si>
    <t>Tlaxcala</t>
  </si>
  <si>
    <t>Veracruz</t>
  </si>
  <si>
    <t>Yucatán</t>
  </si>
  <si>
    <t>Zacatecas</t>
  </si>
  <si>
    <t>Agencia:</t>
  </si>
  <si>
    <t>Nombre del agente:</t>
  </si>
  <si>
    <t>Primer Pago:</t>
  </si>
  <si>
    <t>Pagos Subsecuentes:</t>
  </si>
  <si>
    <t>Limpiar</t>
  </si>
  <si>
    <t>Edad:</t>
  </si>
  <si>
    <t>Tipo de cliente:</t>
  </si>
  <si>
    <t>Nombre Agente:</t>
  </si>
  <si>
    <t>Características de la Póliza</t>
  </si>
  <si>
    <t>Este presupuesto solamente tiene carácter informativo y en ningún momento expresa compromiso legal para suministrarle cobertura de seguro. La emisión de una pólizade seguro Bupa esta sujeta a todas las evaluaciones de riesgo por parte de Bupa y a la recepción de todos los pagos de prima requeridos.</t>
  </si>
  <si>
    <t>Tipo cliente</t>
  </si>
  <si>
    <t>Suma asegurada</t>
  </si>
  <si>
    <t>Deducible</t>
  </si>
  <si>
    <t>Factor descuento sin tipo cliente</t>
  </si>
  <si>
    <t>Factor descuento con tipo cliente</t>
  </si>
  <si>
    <t>Recargos</t>
  </si>
  <si>
    <t>NN</t>
  </si>
  <si>
    <t>Renovacion</t>
  </si>
  <si>
    <t>Transfer</t>
  </si>
  <si>
    <t>Administracion</t>
  </si>
  <si>
    <t>Adquisicion</t>
  </si>
  <si>
    <t>Utilidad</t>
  </si>
  <si>
    <t>Seguro dental</t>
  </si>
  <si>
    <t>Prima Riesgo Nuevo NN Eliminacion periodos de espera</t>
  </si>
  <si>
    <t>Prima Tarifa Nuevo Producto NN Eliminacion periodos de espera</t>
  </si>
  <si>
    <t>Prima Tarifa Nuevo Producto Ren Eliminacion periodos de espera</t>
  </si>
  <si>
    <t>Valor</t>
  </si>
  <si>
    <t>Bupa Internacional</t>
  </si>
  <si>
    <t>Aceptación Periodos de Espera</t>
  </si>
  <si>
    <t>Tarifa Base, elimación</t>
  </si>
  <si>
    <t>Derecho de póliza:</t>
  </si>
  <si>
    <t>Nuevo negocio - reconocimiento de antigüedad</t>
  </si>
  <si>
    <t>Total</t>
  </si>
  <si>
    <t>1-Total</t>
  </si>
  <si>
    <t>Reduccion a Consultas: (25)</t>
  </si>
  <si>
    <t>Reducción Honorarios: (Reducido)</t>
  </si>
  <si>
    <t>Dependientes económicos</t>
  </si>
  <si>
    <t>Comparativo Cotizaciones</t>
  </si>
  <si>
    <t>Coaseguro</t>
  </si>
  <si>
    <t>Concepto</t>
  </si>
  <si>
    <t>Fecha Cotización:</t>
  </si>
  <si>
    <t>Tarifas expresadas en $MXN – Válidas a partir del 15 de junio del 2020</t>
  </si>
  <si>
    <t xml:space="preserve">   Cotización</t>
  </si>
  <si>
    <t xml:space="preserve">   1. Ingrese los datos del asegurado</t>
  </si>
  <si>
    <t xml:space="preserve">   2. Datos del agente</t>
  </si>
  <si>
    <t xml:space="preserve">   3. Datos de la póliza</t>
  </si>
  <si>
    <t xml:space="preserve">    4. Costo Poliza</t>
  </si>
  <si>
    <t xml:space="preserve">Concepto </t>
  </si>
  <si>
    <t xml:space="preserve"> </t>
  </si>
  <si>
    <t xml:space="preserve">   5. Compara</t>
  </si>
  <si>
    <t xml:space="preserve">   Datos de usuario</t>
  </si>
  <si>
    <t xml:space="preserve">   Datos de póliza</t>
  </si>
  <si>
    <t xml:space="preserve">  Opción  1</t>
  </si>
  <si>
    <t>Número de integrantes adicionales a cotizar:</t>
  </si>
  <si>
    <t xml:space="preserve">   Integrantes adicionales a cotizar</t>
  </si>
  <si>
    <t>Quintana Roo zona 2</t>
  </si>
  <si>
    <t>Quintana Roo zona 1</t>
  </si>
  <si>
    <t>Prima cónyuge:</t>
  </si>
  <si>
    <t>Si tu residencia es zona 2, pero quieres tener acceso a zona 1; puedes también contratarlo. De acuerdo a lo señalado en condiciones generales de tu producto.</t>
  </si>
  <si>
    <t>Maternidad</t>
  </si>
  <si>
    <t>Titular:</t>
  </si>
  <si>
    <t>Aplica descuento nuevo negocio</t>
  </si>
  <si>
    <t>Asistencia en el extranjero</t>
  </si>
  <si>
    <t>Asistencia en el extranjero:</t>
  </si>
  <si>
    <t>Descuento asistencia en el extranjero</t>
  </si>
  <si>
    <t>10% de descuento (Anual)</t>
  </si>
  <si>
    <t>Conyuge:</t>
  </si>
  <si>
    <t>Conyuge</t>
  </si>
  <si>
    <t>Dependiente economico</t>
  </si>
  <si>
    <t>Ciudad de Mexico y área metropolitana</t>
  </si>
  <si>
    <t>Estado de Mexico</t>
  </si>
  <si>
    <t>Descuento nuevo Negocio:</t>
  </si>
  <si>
    <t>Aplica descuento por pago fraccionado</t>
  </si>
  <si>
    <t>Aplica descuento pago fraccionado</t>
  </si>
  <si>
    <t>Para una cotización más detallada por favor contáctenos a través de su agente o al 55 5202 1701. La vigencia de la cotización es de 30 días naturales para la recepción de la solicitud de seguro, después de este período, las tarifas deberán ser reconfirmadas a través de su agente o ejecutivo y podrán sufrir ajustes sin previo aviso.</t>
  </si>
  <si>
    <t>BNP tarifa 2022: Tarifas válidas hasta el 31 de diciembre del 2022</t>
  </si>
  <si>
    <t>V.15</t>
  </si>
  <si>
    <t xml:space="preserve">Actualización: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</si>
</sst>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&quot;$&quot;\ * #,##0.00_-;\-&quot;$&quot;\ * #,##0.00_-;_-&quot;$&quot;\ * &quot;-&quot;??_-;_-@_-"/>
    <numFmt numFmtId="165" formatCode="_-* #,##0_-;\-* #,##0_-;_-* &quot;-&quot;??_-;_-@_-"/>
    <numFmt numFmtId="166" formatCode="0.00000"/>
    <numFmt numFmtId="167" formatCode="0.0000"/>
    <numFmt numFmtId="168" formatCode="_-&quot;$&quot;\ * #,##0_-;\-&quot;$&quot;\ * #,##0_-;_-&quot;$&quot;\ * &quot;-&quot;??_-;_-@_-"/>
    <numFmt numFmtId="169" formatCode="0.000000"/>
  </numFmts>
  <fonts count="63" x14ac:knownFonts="1">
    <font>
      <sz val="10"/>
      <color rgb="FF000000"/>
      <name val="Arial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b/>
      <sz val="10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0"/>
      <color rgb="FF434343"/>
      <name val="Arial"/>
      <family val="2"/>
    </font>
    <font>
      <sz val="10"/>
      <color rgb="FF434343"/>
      <name val="Arial"/>
      <family val="2"/>
    </font>
    <font>
      <sz val="10"/>
      <color rgb="FFFFFFFF"/>
      <name val="Arial"/>
      <family val="2"/>
    </font>
    <font>
      <b/>
      <sz val="10"/>
      <color rgb="FF000000"/>
      <name val="Arial"/>
      <family val="2"/>
    </font>
    <font>
      <b/>
      <sz val="18"/>
      <color rgb="FF000000"/>
      <name val="Arial"/>
      <family val="2"/>
    </font>
    <font>
      <sz val="10"/>
      <color rgb="FF000000"/>
      <name val="Arial"/>
      <family val="2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sz val="10"/>
      <color rgb="FF434343"/>
      <name val="Arial"/>
      <family val="2"/>
    </font>
    <font>
      <u/>
      <sz val="10"/>
      <color rgb="FF000000"/>
      <name val="Arial"/>
      <family val="2"/>
    </font>
    <font>
      <b/>
      <sz val="12"/>
      <color theme="1"/>
      <name val="Arial"/>
      <family val="2"/>
    </font>
    <font>
      <b/>
      <sz val="18"/>
      <color theme="0"/>
      <name val="Arial"/>
      <family val="2"/>
    </font>
    <font>
      <b/>
      <sz val="8"/>
      <color rgb="FF000000"/>
      <name val="Arial"/>
      <family val="2"/>
    </font>
    <font>
      <b/>
      <sz val="8"/>
      <color theme="0"/>
      <name val="Arial"/>
      <family val="2"/>
    </font>
    <font>
      <b/>
      <sz val="10"/>
      <color theme="0"/>
      <name val="Arial"/>
      <family val="2"/>
    </font>
    <font>
      <sz val="8"/>
      <color rgb="FF000000"/>
      <name val="Arial"/>
      <family val="2"/>
    </font>
    <font>
      <b/>
      <sz val="8"/>
      <color rgb="FFFFFFFF"/>
      <name val="Arial"/>
      <family val="2"/>
    </font>
    <font>
      <b/>
      <sz val="12"/>
      <color theme="0"/>
      <name val="Arial"/>
      <family val="2"/>
    </font>
    <font>
      <sz val="12"/>
      <color rgb="FF000000"/>
      <name val="Arial"/>
      <family val="2"/>
    </font>
    <font>
      <b/>
      <sz val="10"/>
      <color theme="1" tint="0.249977111117893"/>
      <name val="Arial"/>
      <family val="2"/>
    </font>
    <font>
      <sz val="10"/>
      <color rgb="FFFFFFFF"/>
      <name val="Arial"/>
      <family val="2"/>
    </font>
    <font>
      <sz val="9"/>
      <color rgb="FFFFFFFF"/>
      <name val="Arial"/>
      <family val="2"/>
    </font>
    <font>
      <sz val="7"/>
      <color rgb="FF000000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theme="4" tint="-0.499984740745262"/>
      <name val="Arial"/>
      <family val="2"/>
    </font>
    <font>
      <sz val="8"/>
      <color theme="0"/>
      <name val="Arial"/>
      <family val="2"/>
    </font>
    <font>
      <b/>
      <sz val="7"/>
      <color theme="4" tint="-0.499984740745262"/>
      <name val="Arial"/>
      <family val="2"/>
    </font>
    <font>
      <sz val="7"/>
      <name val="Arial"/>
      <family val="2"/>
    </font>
    <font>
      <sz val="7"/>
      <color theme="1"/>
      <name val="Arial"/>
      <family val="2"/>
    </font>
    <font>
      <b/>
      <sz val="10"/>
      <color rgb="FF434343"/>
      <name val="Arial"/>
      <family val="2"/>
    </font>
    <font>
      <b/>
      <sz val="11"/>
      <color theme="1"/>
      <name val="Arial"/>
      <family val="2"/>
    </font>
    <font>
      <b/>
      <sz val="8"/>
      <color rgb="FF002060"/>
      <name val="Arial"/>
      <family val="2"/>
    </font>
    <font>
      <sz val="11"/>
      <color rgb="FF1E1E1E"/>
      <name val="Segoe UI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sz val="11"/>
      <name val="Arial"/>
      <family val="2"/>
    </font>
    <font>
      <b/>
      <sz val="12"/>
      <color rgb="FF063B75"/>
      <name val="Arial"/>
      <family val="2"/>
    </font>
    <font>
      <b/>
      <sz val="14"/>
      <color rgb="FF063B75"/>
      <name val="Arial"/>
      <family val="2"/>
    </font>
    <font>
      <sz val="10"/>
      <color theme="0"/>
      <name val="Arial"/>
      <family val="2"/>
    </font>
    <font>
      <b/>
      <sz val="11"/>
      <color theme="1" tint="0.249977111117893"/>
      <name val="Arial"/>
      <family val="2"/>
    </font>
    <font>
      <b/>
      <sz val="12"/>
      <color rgb="FFFFFFFF"/>
      <name val="Arial"/>
      <family val="2"/>
    </font>
    <font>
      <sz val="11"/>
      <color rgb="FF434343"/>
      <name val="Arial"/>
      <family val="2"/>
    </font>
    <font>
      <b/>
      <sz val="7"/>
      <color rgb="FF063B75"/>
      <name val="Arial"/>
      <family val="2"/>
    </font>
    <font>
      <b/>
      <sz val="9"/>
      <color theme="0"/>
      <name val="Arial"/>
      <family val="2"/>
    </font>
    <font>
      <b/>
      <sz val="10"/>
      <color rgb="FF063B75"/>
      <name val="Arial"/>
      <family val="2"/>
    </font>
    <font>
      <b/>
      <sz val="18"/>
      <color theme="1"/>
      <name val="Arial"/>
      <family val="2"/>
    </font>
    <font>
      <b/>
      <sz val="10"/>
      <color theme="1"/>
      <name val="Arial"/>
      <family val="2"/>
      <scheme val="minor"/>
    </font>
    <font>
      <sz val="10"/>
      <color theme="1"/>
      <name val="Arial"/>
      <family val="2"/>
      <scheme val="minor"/>
    </font>
    <font>
      <b/>
      <sz val="7"/>
      <color theme="1"/>
      <name val="Arial"/>
      <family val="2"/>
    </font>
    <font>
      <u/>
      <sz val="10"/>
      <color theme="1"/>
      <name val="Arial"/>
      <family val="2"/>
    </font>
    <font>
      <sz val="6"/>
      <color rgb="FF000000"/>
      <name val="Arial"/>
      <family val="2"/>
    </font>
    <font>
      <b/>
      <sz val="7"/>
      <color rgb="FF00000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4.9989318521683403E-2"/>
        <bgColor indexed="64"/>
      </patternFill>
    </fill>
    <fill>
      <patternFill patternType="solid">
        <fgColor theme="2" tint="-4.9989318521683403E-2"/>
        <bgColor rgb="FFB7B7B7"/>
      </patternFill>
    </fill>
    <fill>
      <patternFill patternType="solid">
        <fgColor rgb="FF063B75"/>
        <bgColor indexed="64"/>
      </patternFill>
    </fill>
    <fill>
      <patternFill patternType="solid">
        <fgColor rgb="FF063B75"/>
        <bgColor rgb="FF4A86E8"/>
      </patternFill>
    </fill>
    <fill>
      <patternFill patternType="solid">
        <fgColor theme="0"/>
        <bgColor rgb="FFB7B7B7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rgb="FF4A86E8"/>
      </patternFill>
    </fill>
    <fill>
      <patternFill patternType="solid">
        <fgColor rgb="FF0070C0"/>
        <bgColor indexed="64"/>
      </patternFill>
    </fill>
    <fill>
      <patternFill patternType="solid">
        <fgColor theme="4" tint="0.59999389629810485"/>
        <bgColor indexed="64"/>
      </patternFill>
    </fill>
  </fills>
  <borders count="53">
    <border>
      <left/>
      <right/>
      <top/>
      <bottom/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/>
      <right/>
      <top style="thin">
        <color theme="4" tint="-0.249977111117893"/>
      </top>
      <bottom/>
      <diagonal/>
    </border>
    <border>
      <left style="thin">
        <color theme="4" tint="-0.249977111117893"/>
      </left>
      <right/>
      <top style="thin">
        <color theme="4" tint="-0.249977111117893"/>
      </top>
      <bottom/>
      <diagonal/>
    </border>
    <border>
      <left/>
      <right style="thin">
        <color theme="4" tint="-0.249977111117893"/>
      </right>
      <top style="thin">
        <color theme="4" tint="-0.249977111117893"/>
      </top>
      <bottom/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/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/>
      <diagonal/>
    </border>
    <border>
      <left style="thin">
        <color rgb="FF063B75"/>
      </left>
      <right style="thin">
        <color rgb="FF063B75"/>
      </right>
      <top style="thin">
        <color rgb="FF063B75"/>
      </top>
      <bottom style="thin">
        <color rgb="FF063B75"/>
      </bottom>
      <diagonal/>
    </border>
    <border>
      <left style="thin">
        <color rgb="FF063B75"/>
      </left>
      <right/>
      <top style="thin">
        <color rgb="FF063B75"/>
      </top>
      <bottom style="thin">
        <color rgb="FF063B75"/>
      </bottom>
      <diagonal/>
    </border>
    <border>
      <left/>
      <right style="thin">
        <color rgb="FF063B75"/>
      </right>
      <top style="thin">
        <color rgb="FF063B75"/>
      </top>
      <bottom style="thin">
        <color rgb="FF063B75"/>
      </bottom>
      <diagonal/>
    </border>
    <border>
      <left style="thin">
        <color rgb="FF063B75"/>
      </left>
      <right/>
      <top style="thin">
        <color rgb="FF063B75"/>
      </top>
      <bottom/>
      <diagonal/>
    </border>
    <border>
      <left/>
      <right/>
      <top style="thin">
        <color rgb="FF063B75"/>
      </top>
      <bottom/>
      <diagonal/>
    </border>
    <border>
      <left/>
      <right style="thin">
        <color rgb="FF063B75"/>
      </right>
      <top style="thin">
        <color rgb="FF063B75"/>
      </top>
      <bottom/>
      <diagonal/>
    </border>
    <border>
      <left style="thin">
        <color rgb="FF063B75"/>
      </left>
      <right/>
      <top/>
      <bottom/>
      <diagonal/>
    </border>
    <border>
      <left/>
      <right style="thin">
        <color rgb="FF063B75"/>
      </right>
      <top/>
      <bottom/>
      <diagonal/>
    </border>
    <border>
      <left style="thin">
        <color rgb="FF063B75"/>
      </left>
      <right/>
      <top/>
      <bottom style="thin">
        <color rgb="FF063B75"/>
      </bottom>
      <diagonal/>
    </border>
    <border>
      <left/>
      <right/>
      <top/>
      <bottom style="thin">
        <color rgb="FF063B75"/>
      </bottom>
      <diagonal/>
    </border>
    <border>
      <left/>
      <right style="thin">
        <color rgb="FF063B75"/>
      </right>
      <top/>
      <bottom style="thin">
        <color rgb="FF063B75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063B75"/>
      </left>
      <right style="thin">
        <color theme="4" tint="-0.249977111117893"/>
      </right>
      <top style="thin">
        <color rgb="FF063B75"/>
      </top>
      <bottom style="thin">
        <color theme="4" tint="-0.249977111117893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rgb="FF063B75"/>
      </top>
      <bottom style="thin">
        <color theme="4" tint="-0.249977111117893"/>
      </bottom>
      <diagonal/>
    </border>
    <border>
      <left style="thin">
        <color theme="4" tint="-0.249977111117893"/>
      </left>
      <right style="thin">
        <color rgb="FF063B75"/>
      </right>
      <top style="thin">
        <color rgb="FF063B75"/>
      </top>
      <bottom style="thin">
        <color theme="4" tint="-0.249977111117893"/>
      </bottom>
      <diagonal/>
    </border>
    <border>
      <left style="thin">
        <color rgb="FF063B75"/>
      </left>
      <right style="thin">
        <color theme="4" tint="-0.249977111117893"/>
      </right>
      <top style="thin">
        <color theme="4" tint="-0.249977111117893"/>
      </top>
      <bottom/>
      <diagonal/>
    </border>
    <border>
      <left style="thin">
        <color theme="4" tint="-0.249977111117893"/>
      </left>
      <right style="thin">
        <color rgb="FF063B75"/>
      </right>
      <top style="thin">
        <color theme="4" tint="-0.249977111117893"/>
      </top>
      <bottom/>
      <diagonal/>
    </border>
    <border>
      <left style="thin">
        <color rgb="FF063B75"/>
      </left>
      <right style="thin">
        <color theme="4" tint="-0.249977111117893"/>
      </right>
      <top style="thin">
        <color rgb="FF063B75"/>
      </top>
      <bottom style="thin">
        <color rgb="FF063B75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rgb="FF063B75"/>
      </top>
      <bottom style="thin">
        <color rgb="FF063B75"/>
      </bottom>
      <diagonal/>
    </border>
    <border>
      <left style="thin">
        <color theme="4" tint="-0.249977111117893"/>
      </left>
      <right style="thin">
        <color rgb="FF063B75"/>
      </right>
      <top style="thin">
        <color rgb="FF063B75"/>
      </top>
      <bottom style="thin">
        <color rgb="FF063B75"/>
      </bottom>
      <diagonal/>
    </border>
    <border>
      <left style="thin">
        <color theme="4" tint="-0.249977111117893"/>
      </left>
      <right/>
      <top/>
      <bottom style="thin">
        <color rgb="FF063B75"/>
      </bottom>
      <diagonal/>
    </border>
    <border>
      <left/>
      <right style="thin">
        <color theme="4" tint="-0.249977111117893"/>
      </right>
      <top/>
      <bottom style="thin">
        <color rgb="FF063B75"/>
      </bottom>
      <diagonal/>
    </border>
    <border>
      <left/>
      <right style="thin">
        <color indexed="64"/>
      </right>
      <top/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/>
      <top style="thin">
        <color rgb="FF002060"/>
      </top>
      <bottom/>
      <diagonal/>
    </border>
    <border>
      <left/>
      <right style="thin">
        <color rgb="FF002060"/>
      </right>
      <top style="thin">
        <color rgb="FF002060"/>
      </top>
      <bottom/>
      <diagonal/>
    </border>
    <border>
      <left style="thin">
        <color rgb="FF002060"/>
      </left>
      <right/>
      <top/>
      <bottom/>
      <diagonal/>
    </border>
    <border>
      <left/>
      <right style="thin">
        <color rgb="FF002060"/>
      </right>
      <top/>
      <bottom/>
      <diagonal/>
    </border>
    <border>
      <left style="thin">
        <color rgb="FF002060"/>
      </left>
      <right/>
      <top/>
      <bottom style="thin">
        <color rgb="FF002060"/>
      </bottom>
      <diagonal/>
    </border>
    <border>
      <left/>
      <right/>
      <top/>
      <bottom style="thin">
        <color rgb="FF002060"/>
      </bottom>
      <diagonal/>
    </border>
    <border>
      <left/>
      <right style="thin">
        <color rgb="FF002060"/>
      </right>
      <top/>
      <bottom style="thin">
        <color rgb="FF00206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theme="4" tint="-0.249977111117893"/>
      </left>
      <right style="thin">
        <color indexed="64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indexed="64"/>
      </left>
      <right/>
      <top style="thin">
        <color rgb="FF063B75"/>
      </top>
      <bottom/>
      <diagonal/>
    </border>
    <border>
      <left/>
      <right style="thin">
        <color indexed="64"/>
      </right>
      <top style="thin">
        <color rgb="FF063B75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indexed="64"/>
      </bottom>
      <diagonal/>
    </border>
  </borders>
  <cellStyleXfs count="4">
    <xf numFmtId="0" fontId="0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1" fillId="0" borderId="0" applyNumberFormat="0" applyFill="0" applyBorder="0" applyAlignment="0" applyProtection="0"/>
  </cellStyleXfs>
  <cellXfs count="358">
    <xf numFmtId="0" fontId="0" fillId="0" borderId="0" xfId="0" applyFont="1" applyAlignment="1"/>
    <xf numFmtId="0" fontId="12" fillId="0" borderId="0" xfId="0" applyFont="1" applyAlignment="1"/>
    <xf numFmtId="0" fontId="13" fillId="0" borderId="0" xfId="0" applyFont="1" applyAlignment="1"/>
    <xf numFmtId="0" fontId="0" fillId="0" borderId="0" xfId="0" applyFont="1" applyBorder="1" applyAlignment="1"/>
    <xf numFmtId="0" fontId="23" fillId="0" borderId="0" xfId="0" applyFont="1" applyAlignment="1"/>
    <xf numFmtId="0" fontId="23" fillId="0" borderId="0" xfId="0" applyFont="1" applyAlignment="1">
      <alignment horizontal="left"/>
    </xf>
    <xf numFmtId="9" fontId="23" fillId="0" borderId="0" xfId="0" applyNumberFormat="1" applyFont="1" applyAlignment="1">
      <alignment horizontal="left"/>
    </xf>
    <xf numFmtId="0" fontId="11" fillId="0" borderId="0" xfId="0" applyFont="1" applyBorder="1" applyAlignment="1"/>
    <xf numFmtId="0" fontId="0" fillId="2" borderId="0" xfId="0" applyFont="1" applyFill="1" applyAlignment="1" applyProtection="1"/>
    <xf numFmtId="0" fontId="11" fillId="2" borderId="0" xfId="0" applyFont="1" applyFill="1" applyAlignment="1" applyProtection="1">
      <alignment horizontal="right"/>
    </xf>
    <xf numFmtId="0" fontId="8" fillId="2" borderId="0" xfId="0" applyFont="1" applyFill="1" applyBorder="1" applyAlignment="1" applyProtection="1"/>
    <xf numFmtId="0" fontId="0" fillId="2" borderId="0" xfId="0" applyFont="1" applyFill="1" applyBorder="1" applyAlignment="1" applyProtection="1"/>
    <xf numFmtId="0" fontId="6" fillId="2" borderId="0" xfId="0" applyFont="1" applyFill="1" applyBorder="1" applyAlignment="1" applyProtection="1"/>
    <xf numFmtId="0" fontId="0" fillId="2" borderId="1" xfId="0" applyFont="1" applyFill="1" applyBorder="1" applyAlignment="1" applyProtection="1">
      <protection locked="0"/>
    </xf>
    <xf numFmtId="14" fontId="0" fillId="2" borderId="1" xfId="0" applyNumberFormat="1" applyFont="1" applyFill="1" applyBorder="1" applyAlignment="1" applyProtection="1">
      <protection locked="0"/>
    </xf>
    <xf numFmtId="0" fontId="13" fillId="2" borderId="0" xfId="0" applyFont="1" applyFill="1" applyAlignment="1" applyProtection="1"/>
    <xf numFmtId="0" fontId="0" fillId="3" borderId="0" xfId="0" applyFont="1" applyFill="1" applyAlignment="1"/>
    <xf numFmtId="168" fontId="23" fillId="0" borderId="0" xfId="2" applyNumberFormat="1" applyFont="1" applyAlignment="1">
      <alignment horizontal="left"/>
    </xf>
    <xf numFmtId="0" fontId="7" fillId="2" borderId="0" xfId="0" applyFont="1" applyFill="1" applyBorder="1" applyAlignment="1" applyProtection="1">
      <alignment horizontal="right"/>
    </xf>
    <xf numFmtId="0" fontId="0" fillId="0" borderId="0" xfId="0" applyFont="1" applyFill="1" applyAlignment="1"/>
    <xf numFmtId="0" fontId="0" fillId="0" borderId="0" xfId="0" applyFont="1" applyFill="1" applyBorder="1" applyAlignment="1"/>
    <xf numFmtId="0" fontId="0" fillId="6" borderId="0" xfId="0" applyFont="1" applyFill="1" applyBorder="1" applyAlignment="1"/>
    <xf numFmtId="0" fontId="17" fillId="2" borderId="0" xfId="0" applyFont="1" applyFill="1" applyAlignment="1" applyProtection="1"/>
    <xf numFmtId="168" fontId="32" fillId="6" borderId="6" xfId="2" applyNumberFormat="1" applyFont="1" applyFill="1" applyBorder="1" applyAlignment="1" applyProtection="1">
      <protection locked="0"/>
    </xf>
    <xf numFmtId="0" fontId="30" fillId="0" borderId="0" xfId="0" applyFont="1" applyAlignment="1"/>
    <xf numFmtId="168" fontId="30" fillId="0" borderId="0" xfId="2" applyNumberFormat="1" applyFont="1" applyAlignment="1">
      <alignment horizontal="left"/>
    </xf>
    <xf numFmtId="9" fontId="30" fillId="0" borderId="0" xfId="0" applyNumberFormat="1" applyFont="1" applyAlignment="1">
      <alignment horizontal="left"/>
    </xf>
    <xf numFmtId="0" fontId="35" fillId="0" borderId="0" xfId="0" applyFont="1" applyAlignment="1">
      <alignment horizontal="right"/>
    </xf>
    <xf numFmtId="0" fontId="11" fillId="3" borderId="0" xfId="0" applyFont="1" applyFill="1" applyAlignment="1"/>
    <xf numFmtId="168" fontId="36" fillId="2" borderId="6" xfId="0" applyNumberFormat="1" applyFont="1" applyFill="1" applyBorder="1" applyAlignment="1"/>
    <xf numFmtId="0" fontId="13" fillId="2" borderId="0" xfId="0" applyFont="1" applyFill="1" applyBorder="1" applyAlignment="1" applyProtection="1"/>
    <xf numFmtId="0" fontId="0" fillId="2" borderId="0" xfId="0" applyFont="1" applyFill="1" applyBorder="1" applyAlignment="1" applyProtection="1">
      <protection locked="0"/>
    </xf>
    <xf numFmtId="0" fontId="20" fillId="0" borderId="0" xfId="0" applyFont="1" applyFill="1" applyBorder="1" applyAlignment="1">
      <alignment vertical="top"/>
    </xf>
    <xf numFmtId="0" fontId="23" fillId="0" borderId="0" xfId="0" applyFont="1" applyFill="1" applyBorder="1" applyAlignment="1">
      <alignment vertical="top" wrapText="1"/>
    </xf>
    <xf numFmtId="14" fontId="30" fillId="0" borderId="0" xfId="0" applyNumberFormat="1" applyFont="1" applyAlignment="1">
      <alignment horizontal="left"/>
    </xf>
    <xf numFmtId="0" fontId="30" fillId="0" borderId="0" xfId="0" applyFont="1" applyAlignment="1">
      <alignment horizontal="left" vertical="top" wrapText="1"/>
    </xf>
    <xf numFmtId="0" fontId="30" fillId="0" borderId="0" xfId="0" applyNumberFormat="1" applyFont="1" applyAlignment="1">
      <alignment horizontal="left"/>
    </xf>
    <xf numFmtId="0" fontId="30" fillId="0" borderId="0" xfId="0" applyFont="1" applyAlignment="1">
      <alignment vertical="top" wrapText="1"/>
    </xf>
    <xf numFmtId="14" fontId="23" fillId="0" borderId="0" xfId="0" applyNumberFormat="1" applyFont="1" applyAlignment="1">
      <alignment horizontal="left"/>
    </xf>
    <xf numFmtId="0" fontId="33" fillId="0" borderId="6" xfId="0" applyFont="1" applyBorder="1" applyAlignment="1">
      <alignment horizontal="right"/>
    </xf>
    <xf numFmtId="0" fontId="10" fillId="9" borderId="0" xfId="0" applyFont="1" applyFill="1" applyBorder="1" applyAlignment="1" applyProtection="1">
      <alignment horizontal="center"/>
    </xf>
    <xf numFmtId="0" fontId="28" fillId="9" borderId="0" xfId="0" applyFont="1" applyFill="1" applyBorder="1" applyAlignment="1" applyProtection="1">
      <alignment horizontal="center"/>
    </xf>
    <xf numFmtId="0" fontId="29" fillId="9" borderId="0" xfId="0" applyFont="1" applyFill="1" applyBorder="1" applyAlignment="1" applyProtection="1">
      <alignment horizontal="center"/>
    </xf>
    <xf numFmtId="0" fontId="19" fillId="8" borderId="0" xfId="0" applyFont="1" applyFill="1" applyAlignment="1"/>
    <xf numFmtId="0" fontId="21" fillId="8" borderId="6" xfId="0" applyFont="1" applyFill="1" applyBorder="1" applyAlignment="1">
      <alignment horizontal="right"/>
    </xf>
    <xf numFmtId="168" fontId="34" fillId="8" borderId="6" xfId="2" applyNumberFormat="1" applyFont="1" applyFill="1" applyBorder="1" applyAlignment="1" applyProtection="1">
      <protection locked="0"/>
    </xf>
    <xf numFmtId="0" fontId="21" fillId="8" borderId="7" xfId="0" applyFont="1" applyFill="1" applyBorder="1" applyAlignment="1">
      <alignment horizontal="right"/>
    </xf>
    <xf numFmtId="168" fontId="34" fillId="8" borderId="7" xfId="2" applyNumberFormat="1" applyFont="1" applyFill="1" applyBorder="1" applyAlignment="1" applyProtection="1">
      <protection locked="0"/>
    </xf>
    <xf numFmtId="0" fontId="24" fillId="9" borderId="6" xfId="0" applyFont="1" applyFill="1" applyBorder="1" applyAlignment="1">
      <alignment horizontal="center"/>
    </xf>
    <xf numFmtId="0" fontId="40" fillId="0" borderId="0" xfId="0" applyFont="1" applyAlignment="1">
      <alignment horizontal="right"/>
    </xf>
    <xf numFmtId="0" fontId="2" fillId="0" borderId="0" xfId="0" applyFont="1" applyAlignment="1"/>
    <xf numFmtId="0" fontId="26" fillId="2" borderId="0" xfId="0" applyFont="1" applyFill="1" applyBorder="1" applyAlignment="1" applyProtection="1"/>
    <xf numFmtId="0" fontId="39" fillId="2" borderId="0" xfId="0" applyFont="1" applyFill="1" applyBorder="1" applyAlignment="1" applyProtection="1">
      <alignment horizontal="right"/>
    </xf>
    <xf numFmtId="0" fontId="14" fillId="2" borderId="0" xfId="0" applyFont="1" applyFill="1" applyBorder="1" applyAlignment="1" applyProtection="1"/>
    <xf numFmtId="0" fontId="38" fillId="10" borderId="0" xfId="0" applyFont="1" applyFill="1" applyBorder="1" applyAlignment="1" applyProtection="1">
      <alignment horizontal="right"/>
    </xf>
    <xf numFmtId="0" fontId="5" fillId="2" borderId="0" xfId="0" applyFont="1" applyFill="1" applyBorder="1" applyAlignment="1" applyProtection="1"/>
    <xf numFmtId="14" fontId="41" fillId="2" borderId="8" xfId="0" applyNumberFormat="1" applyFont="1" applyFill="1" applyBorder="1" applyAlignment="1">
      <alignment horizontal="left"/>
    </xf>
    <xf numFmtId="0" fontId="42" fillId="2" borderId="8" xfId="0" applyFont="1" applyFill="1" applyBorder="1" applyAlignment="1" applyProtection="1">
      <protection locked="0"/>
    </xf>
    <xf numFmtId="0" fontId="42" fillId="2" borderId="8" xfId="0" applyFont="1" applyFill="1" applyBorder="1" applyAlignment="1" applyProtection="1">
      <alignment horizontal="left"/>
      <protection locked="0"/>
    </xf>
    <xf numFmtId="0" fontId="16" fillId="10" borderId="8" xfId="0" applyFont="1" applyFill="1" applyBorder="1" applyAlignment="1" applyProtection="1"/>
    <xf numFmtId="0" fontId="46" fillId="2" borderId="11" xfId="0" applyFont="1" applyFill="1" applyBorder="1" applyAlignment="1" applyProtection="1"/>
    <xf numFmtId="0" fontId="7" fillId="2" borderId="12" xfId="0" applyFont="1" applyFill="1" applyBorder="1" applyAlignment="1" applyProtection="1">
      <alignment horizontal="right"/>
    </xf>
    <xf numFmtId="0" fontId="6" fillId="2" borderId="12" xfId="0" applyFont="1" applyFill="1" applyBorder="1" applyAlignment="1" applyProtection="1"/>
    <xf numFmtId="0" fontId="0" fillId="2" borderId="12" xfId="0" applyFont="1" applyFill="1" applyBorder="1" applyAlignment="1" applyProtection="1"/>
    <xf numFmtId="0" fontId="0" fillId="2" borderId="13" xfId="0" applyFont="1" applyFill="1" applyBorder="1" applyAlignment="1" applyProtection="1"/>
    <xf numFmtId="0" fontId="18" fillId="2" borderId="14" xfId="0" applyFont="1" applyFill="1" applyBorder="1" applyAlignment="1" applyProtection="1"/>
    <xf numFmtId="0" fontId="0" fillId="2" borderId="15" xfId="0" applyFont="1" applyFill="1" applyBorder="1" applyAlignment="1" applyProtection="1"/>
    <xf numFmtId="0" fontId="0" fillId="2" borderId="14" xfId="0" applyFont="1" applyFill="1" applyBorder="1" applyAlignment="1" applyProtection="1"/>
    <xf numFmtId="0" fontId="0" fillId="2" borderId="16" xfId="0" applyFont="1" applyFill="1" applyBorder="1" applyAlignment="1" applyProtection="1"/>
    <xf numFmtId="0" fontId="0" fillId="2" borderId="17" xfId="0" applyFont="1" applyFill="1" applyBorder="1" applyAlignment="1" applyProtection="1"/>
    <xf numFmtId="0" fontId="0" fillId="2" borderId="18" xfId="0" applyFont="1" applyFill="1" applyBorder="1" applyAlignment="1" applyProtection="1"/>
    <xf numFmtId="0" fontId="7" fillId="2" borderId="17" xfId="0" applyFont="1" applyFill="1" applyBorder="1" applyAlignment="1" applyProtection="1">
      <alignment horizontal="right"/>
    </xf>
    <xf numFmtId="0" fontId="6" fillId="2" borderId="17" xfId="0" applyFont="1" applyFill="1" applyBorder="1" applyAlignment="1" applyProtection="1"/>
    <xf numFmtId="0" fontId="26" fillId="2" borderId="12" xfId="0" applyFont="1" applyFill="1" applyBorder="1" applyAlignment="1" applyProtection="1"/>
    <xf numFmtId="0" fontId="26" fillId="2" borderId="13" xfId="0" applyFont="1" applyFill="1" applyBorder="1" applyAlignment="1" applyProtection="1"/>
    <xf numFmtId="0" fontId="26" fillId="2" borderId="15" xfId="0" applyFont="1" applyFill="1" applyBorder="1" applyAlignment="1" applyProtection="1"/>
    <xf numFmtId="0" fontId="6" fillId="2" borderId="15" xfId="0" applyFont="1" applyFill="1" applyBorder="1" applyAlignment="1" applyProtection="1"/>
    <xf numFmtId="0" fontId="17" fillId="2" borderId="14" xfId="0" applyFont="1" applyFill="1" applyBorder="1" applyAlignment="1" applyProtection="1"/>
    <xf numFmtId="0" fontId="17" fillId="2" borderId="15" xfId="0" applyFont="1" applyFill="1" applyBorder="1" applyAlignment="1" applyProtection="1"/>
    <xf numFmtId="168" fontId="5" fillId="2" borderId="8" xfId="2" applyNumberFormat="1" applyFont="1" applyFill="1" applyBorder="1" applyAlignment="1" applyProtection="1">
      <protection locked="0"/>
    </xf>
    <xf numFmtId="164" fontId="25" fillId="8" borderId="0" xfId="0" applyNumberFormat="1" applyFont="1" applyFill="1" applyBorder="1" applyAlignment="1" applyProtection="1">
      <alignment horizontal="right"/>
    </xf>
    <xf numFmtId="168" fontId="25" fillId="8" borderId="0" xfId="0" applyNumberFormat="1" applyFont="1" applyFill="1" applyBorder="1" applyAlignment="1" applyProtection="1"/>
    <xf numFmtId="0" fontId="28" fillId="9" borderId="20" xfId="0" applyFont="1" applyFill="1" applyBorder="1" applyAlignment="1" applyProtection="1">
      <alignment horizontal="center"/>
    </xf>
    <xf numFmtId="0" fontId="10" fillId="9" borderId="14" xfId="0" applyFont="1" applyFill="1" applyBorder="1" applyAlignment="1" applyProtection="1">
      <alignment horizontal="center"/>
    </xf>
    <xf numFmtId="0" fontId="10" fillId="9" borderId="15" xfId="0" applyFont="1" applyFill="1" applyBorder="1" applyAlignment="1" applyProtection="1">
      <alignment horizontal="center"/>
    </xf>
    <xf numFmtId="0" fontId="28" fillId="9" borderId="14" xfId="0" applyFont="1" applyFill="1" applyBorder="1" applyAlignment="1" applyProtection="1">
      <alignment horizontal="center"/>
    </xf>
    <xf numFmtId="0" fontId="28" fillId="9" borderId="15" xfId="0" applyFont="1" applyFill="1" applyBorder="1" applyAlignment="1" applyProtection="1">
      <alignment horizontal="center"/>
    </xf>
    <xf numFmtId="0" fontId="0" fillId="6" borderId="12" xfId="0" applyFont="1" applyFill="1" applyBorder="1" applyAlignment="1"/>
    <xf numFmtId="0" fontId="0" fillId="6" borderId="13" xfId="0" applyFont="1" applyFill="1" applyBorder="1" applyAlignment="1"/>
    <xf numFmtId="0" fontId="0" fillId="6" borderId="14" xfId="0" applyFont="1" applyFill="1" applyBorder="1" applyAlignment="1"/>
    <xf numFmtId="0" fontId="0" fillId="6" borderId="15" xfId="0" applyFont="1" applyFill="1" applyBorder="1" applyAlignment="1"/>
    <xf numFmtId="0" fontId="0" fillId="6" borderId="16" xfId="0" applyFont="1" applyFill="1" applyBorder="1" applyAlignment="1"/>
    <xf numFmtId="0" fontId="0" fillId="6" borderId="18" xfId="0" applyFont="1" applyFill="1" applyBorder="1" applyAlignment="1"/>
    <xf numFmtId="0" fontId="45" fillId="6" borderId="11" xfId="0" applyFont="1" applyFill="1" applyBorder="1" applyAlignment="1" applyProtection="1"/>
    <xf numFmtId="0" fontId="43" fillId="6" borderId="12" xfId="0" applyFont="1" applyFill="1" applyBorder="1" applyAlignment="1"/>
    <xf numFmtId="0" fontId="43" fillId="6" borderId="0" xfId="0" applyFont="1" applyFill="1" applyBorder="1" applyAlignment="1"/>
    <xf numFmtId="0" fontId="43" fillId="0" borderId="0" xfId="0" applyFont="1" applyAlignment="1"/>
    <xf numFmtId="0" fontId="0" fillId="2" borderId="0" xfId="0" applyFont="1" applyFill="1" applyBorder="1" applyAlignment="1"/>
    <xf numFmtId="165" fontId="42" fillId="2" borderId="9" xfId="0" applyNumberFormat="1" applyFont="1" applyFill="1" applyBorder="1" applyAlignment="1" applyProtection="1">
      <alignment horizontal="left"/>
      <protection locked="0"/>
    </xf>
    <xf numFmtId="168" fontId="42" fillId="2" borderId="8" xfId="2" applyNumberFormat="1" applyFont="1" applyFill="1" applyBorder="1" applyAlignment="1" applyProtection="1">
      <protection locked="0"/>
    </xf>
    <xf numFmtId="168" fontId="42" fillId="2" borderId="26" xfId="2" applyNumberFormat="1" applyFont="1" applyFill="1" applyBorder="1" applyAlignment="1" applyProtection="1">
      <protection locked="0"/>
    </xf>
    <xf numFmtId="9" fontId="43" fillId="2" borderId="8" xfId="1" applyFont="1" applyFill="1" applyBorder="1" applyAlignment="1" applyProtection="1">
      <protection locked="0"/>
    </xf>
    <xf numFmtId="0" fontId="11" fillId="2" borderId="0" xfId="0" applyFont="1" applyFill="1" applyBorder="1" applyAlignment="1"/>
    <xf numFmtId="0" fontId="39" fillId="4" borderId="8" xfId="0" applyFont="1" applyFill="1" applyBorder="1" applyAlignment="1" applyProtection="1">
      <alignment horizontal="left"/>
      <protection locked="0"/>
    </xf>
    <xf numFmtId="0" fontId="42" fillId="4" borderId="8" xfId="0" applyFont="1" applyFill="1" applyBorder="1" applyAlignment="1" applyProtection="1">
      <alignment horizontal="left"/>
      <protection locked="0"/>
    </xf>
    <xf numFmtId="0" fontId="51" fillId="0" borderId="0" xfId="0" applyFont="1" applyAlignment="1">
      <alignment horizontal="right"/>
    </xf>
    <xf numFmtId="168" fontId="52" fillId="8" borderId="6" xfId="0" applyNumberFormat="1" applyFont="1" applyFill="1" applyBorder="1" applyAlignment="1"/>
    <xf numFmtId="0" fontId="51" fillId="0" borderId="6" xfId="0" applyFont="1" applyBorder="1" applyAlignment="1">
      <alignment horizontal="right"/>
    </xf>
    <xf numFmtId="0" fontId="0" fillId="0" borderId="0" xfId="0" applyFont="1" applyFill="1" applyAlignment="1" applyProtection="1">
      <protection locked="0"/>
    </xf>
    <xf numFmtId="0" fontId="13" fillId="0" borderId="0" xfId="0" applyFont="1" applyFill="1" applyAlignment="1"/>
    <xf numFmtId="0" fontId="1" fillId="2" borderId="0" xfId="0" applyFont="1" applyFill="1" applyBorder="1" applyAlignment="1" applyProtection="1">
      <alignment horizontal="right"/>
    </xf>
    <xf numFmtId="0" fontId="3" fillId="2" borderId="0" xfId="0" applyFont="1" applyFill="1" applyBorder="1" applyAlignment="1" applyProtection="1">
      <alignment horizontal="right"/>
    </xf>
    <xf numFmtId="0" fontId="22" fillId="2" borderId="0" xfId="0" applyFont="1" applyFill="1" applyBorder="1" applyAlignment="1" applyProtection="1">
      <alignment horizontal="right"/>
    </xf>
    <xf numFmtId="0" fontId="0" fillId="2" borderId="0" xfId="0" applyFont="1" applyFill="1" applyAlignment="1" applyProtection="1">
      <protection locked="0"/>
    </xf>
    <xf numFmtId="0" fontId="13" fillId="2" borderId="0" xfId="0" applyFont="1" applyFill="1" applyAlignment="1" applyProtection="1">
      <protection locked="0"/>
    </xf>
    <xf numFmtId="0" fontId="8" fillId="2" borderId="0" xfId="0" applyFont="1" applyFill="1" applyBorder="1" applyAlignment="1" applyProtection="1">
      <alignment horizontal="right"/>
      <protection locked="0"/>
    </xf>
    <xf numFmtId="0" fontId="8" fillId="2" borderId="0" xfId="0" applyFont="1" applyFill="1" applyBorder="1" applyAlignment="1" applyProtection="1">
      <protection locked="0"/>
    </xf>
    <xf numFmtId="0" fontId="1" fillId="2" borderId="0" xfId="0" applyFont="1" applyFill="1" applyBorder="1" applyAlignment="1" applyProtection="1">
      <alignment horizontal="left"/>
      <protection locked="0"/>
    </xf>
    <xf numFmtId="0" fontId="47" fillId="10" borderId="0" xfId="0" applyFont="1" applyFill="1" applyBorder="1" applyAlignment="1" applyProtection="1">
      <protection locked="0"/>
    </xf>
    <xf numFmtId="0" fontId="6" fillId="2" borderId="0" xfId="0" applyFont="1" applyFill="1" applyBorder="1" applyAlignment="1" applyProtection="1">
      <protection locked="0"/>
    </xf>
    <xf numFmtId="0" fontId="44" fillId="2" borderId="0" xfId="0" applyFont="1" applyFill="1" applyBorder="1" applyAlignment="1" applyProtection="1">
      <protection locked="0"/>
    </xf>
    <xf numFmtId="0" fontId="17" fillId="2" borderId="0" xfId="0" applyFont="1" applyFill="1" applyAlignment="1" applyProtection="1">
      <protection locked="0"/>
    </xf>
    <xf numFmtId="0" fontId="43" fillId="2" borderId="0" xfId="0" applyFont="1" applyFill="1" applyBorder="1" applyAlignment="1" applyProtection="1">
      <protection locked="0"/>
    </xf>
    <xf numFmtId="0" fontId="5" fillId="2" borderId="15" xfId="0" applyFont="1" applyFill="1" applyBorder="1" applyProtection="1">
      <protection locked="0"/>
    </xf>
    <xf numFmtId="0" fontId="5" fillId="2" borderId="0" xfId="0" applyFont="1" applyFill="1" applyBorder="1" applyProtection="1">
      <protection locked="0"/>
    </xf>
    <xf numFmtId="14" fontId="0" fillId="2" borderId="0" xfId="0" applyNumberFormat="1" applyFont="1" applyFill="1" applyBorder="1" applyAlignment="1" applyProtection="1"/>
    <xf numFmtId="0" fontId="0" fillId="5" borderId="0" xfId="0" applyFont="1" applyFill="1" applyBorder="1" applyAlignment="1" applyProtection="1"/>
    <xf numFmtId="168" fontId="42" fillId="2" borderId="1" xfId="2" applyNumberFormat="1" applyFont="1" applyFill="1" applyBorder="1" applyAlignment="1" applyProtection="1">
      <protection locked="0"/>
    </xf>
    <xf numFmtId="168" fontId="43" fillId="2" borderId="1" xfId="0" applyNumberFormat="1" applyFont="1" applyFill="1" applyBorder="1" applyAlignment="1" applyProtection="1">
      <protection hidden="1"/>
    </xf>
    <xf numFmtId="168" fontId="48" fillId="11" borderId="1" xfId="2" applyNumberFormat="1" applyFont="1" applyFill="1" applyBorder="1" applyAlignment="1" applyProtection="1"/>
    <xf numFmtId="168" fontId="48" fillId="2" borderId="1" xfId="2" applyNumberFormat="1" applyFont="1" applyFill="1" applyBorder="1" applyAlignment="1" applyProtection="1"/>
    <xf numFmtId="10" fontId="0" fillId="2" borderId="0" xfId="0" applyNumberFormat="1" applyFont="1" applyFill="1" applyAlignment="1" applyProtection="1"/>
    <xf numFmtId="9" fontId="0" fillId="2" borderId="0" xfId="0" applyNumberFormat="1" applyFont="1" applyFill="1" applyAlignment="1" applyProtection="1"/>
    <xf numFmtId="0" fontId="18" fillId="2" borderId="0" xfId="0" applyFont="1" applyFill="1" applyBorder="1" applyAlignment="1" applyProtection="1"/>
    <xf numFmtId="0" fontId="9" fillId="2" borderId="0" xfId="0" applyFont="1" applyFill="1" applyBorder="1" applyAlignment="1" applyProtection="1"/>
    <xf numFmtId="0" fontId="4" fillId="2" borderId="0" xfId="0" applyFont="1" applyFill="1" applyAlignment="1" applyProtection="1">
      <alignment horizontal="right"/>
    </xf>
    <xf numFmtId="0" fontId="50" fillId="10" borderId="0" xfId="0" applyFont="1" applyFill="1" applyBorder="1" applyAlignment="1" applyProtection="1">
      <protection locked="0"/>
    </xf>
    <xf numFmtId="0" fontId="42" fillId="2" borderId="0" xfId="0" applyFont="1" applyFill="1" applyBorder="1" applyAlignment="1" applyProtection="1">
      <protection locked="0"/>
    </xf>
    <xf numFmtId="0" fontId="8" fillId="10" borderId="27" xfId="0" applyFont="1" applyFill="1" applyBorder="1" applyAlignment="1" applyProtection="1">
      <alignment horizontal="right"/>
      <protection locked="0"/>
    </xf>
    <xf numFmtId="0" fontId="9" fillId="10" borderId="28" xfId="0" applyFont="1" applyFill="1" applyBorder="1" applyAlignment="1" applyProtection="1">
      <protection locked="0"/>
    </xf>
    <xf numFmtId="0" fontId="42" fillId="2" borderId="0" xfId="0" applyFont="1" applyFill="1" applyBorder="1" applyAlignment="1" applyProtection="1">
      <alignment horizontal="right"/>
      <protection locked="0"/>
    </xf>
    <xf numFmtId="0" fontId="37" fillId="2" borderId="0" xfId="0" applyFont="1" applyFill="1" applyBorder="1" applyAlignment="1" applyProtection="1">
      <alignment horizontal="right"/>
      <protection locked="0"/>
    </xf>
    <xf numFmtId="0" fontId="0" fillId="0" borderId="0" xfId="0"/>
    <xf numFmtId="0" fontId="53" fillId="2" borderId="0" xfId="0" applyFont="1" applyFill="1" applyBorder="1" applyAlignment="1" applyProtection="1">
      <alignment horizontal="right"/>
      <protection locked="0"/>
    </xf>
    <xf numFmtId="0" fontId="54" fillId="2" borderId="0" xfId="0" applyFont="1" applyFill="1" applyAlignment="1"/>
    <xf numFmtId="0" fontId="5" fillId="2" borderId="0" xfId="0" applyFont="1" applyFill="1" applyAlignment="1"/>
    <xf numFmtId="0" fontId="1" fillId="2" borderId="0" xfId="0" applyFont="1" applyFill="1" applyAlignment="1">
      <alignment wrapText="1"/>
    </xf>
    <xf numFmtId="0" fontId="55" fillId="2" borderId="0" xfId="0" applyFont="1" applyFill="1" applyBorder="1" applyAlignment="1">
      <alignment horizontal="center" vertical="center"/>
    </xf>
    <xf numFmtId="3" fontId="55" fillId="2" borderId="0" xfId="0" applyNumberFormat="1" applyFont="1" applyFill="1" applyBorder="1" applyAlignment="1">
      <alignment horizontal="center" vertical="center"/>
    </xf>
    <xf numFmtId="0" fontId="1" fillId="2" borderId="0" xfId="0" applyFont="1" applyFill="1" applyProtection="1">
      <protection hidden="1"/>
    </xf>
    <xf numFmtId="0" fontId="1" fillId="2" borderId="0" xfId="0" applyFont="1" applyFill="1" applyAlignment="1" applyProtection="1">
      <alignment horizontal="center" vertical="center"/>
      <protection hidden="1"/>
    </xf>
    <xf numFmtId="49" fontId="5" fillId="2" borderId="0" xfId="0" applyNumberFormat="1" applyFont="1" applyFill="1" applyAlignment="1"/>
    <xf numFmtId="168" fontId="5" fillId="2" borderId="1" xfId="2" applyNumberFormat="1" applyFont="1" applyFill="1" applyBorder="1" applyAlignment="1" applyProtection="1">
      <protection locked="0"/>
    </xf>
    <xf numFmtId="3" fontId="5" fillId="2" borderId="0" xfId="0" applyNumberFormat="1" applyFont="1" applyFill="1" applyAlignment="1"/>
    <xf numFmtId="166" fontId="5" fillId="2" borderId="0" xfId="0" applyNumberFormat="1" applyFont="1" applyFill="1" applyProtection="1">
      <protection hidden="1"/>
    </xf>
    <xf numFmtId="9" fontId="5" fillId="2" borderId="0" xfId="1" applyFont="1" applyFill="1" applyAlignment="1"/>
    <xf numFmtId="0" fontId="5" fillId="2" borderId="0" xfId="0" applyFont="1" applyFill="1" applyBorder="1" applyProtection="1">
      <protection hidden="1"/>
    </xf>
    <xf numFmtId="0" fontId="56" fillId="2" borderId="0" xfId="0" applyFont="1" applyFill="1" applyBorder="1" applyAlignment="1">
      <alignment horizontal="center" vertical="center"/>
    </xf>
    <xf numFmtId="3" fontId="56" fillId="2" borderId="0" xfId="0" applyNumberFormat="1" applyFont="1" applyFill="1" applyBorder="1" applyAlignment="1">
      <alignment horizontal="center" vertical="center"/>
    </xf>
    <xf numFmtId="1" fontId="5" fillId="2" borderId="0" xfId="1" applyNumberFormat="1" applyFont="1" applyFill="1" applyAlignment="1"/>
    <xf numFmtId="9" fontId="5" fillId="2" borderId="0" xfId="0" applyNumberFormat="1" applyFont="1" applyFill="1" applyAlignment="1"/>
    <xf numFmtId="0" fontId="5" fillId="10" borderId="1" xfId="0" applyFont="1" applyFill="1" applyBorder="1" applyAlignment="1">
      <alignment horizontal="right"/>
    </xf>
    <xf numFmtId="9" fontId="5" fillId="2" borderId="0" xfId="0" applyNumberFormat="1" applyFont="1" applyFill="1" applyProtection="1">
      <protection hidden="1"/>
    </xf>
    <xf numFmtId="1" fontId="5" fillId="2" borderId="0" xfId="0" applyNumberFormat="1" applyFont="1" applyFill="1" applyBorder="1" applyAlignment="1" applyProtection="1">
      <protection hidden="1"/>
    </xf>
    <xf numFmtId="1" fontId="5" fillId="2" borderId="0" xfId="0" applyNumberFormat="1" applyFont="1" applyFill="1" applyAlignment="1"/>
    <xf numFmtId="0" fontId="5" fillId="2" borderId="0" xfId="0" applyFont="1" applyFill="1"/>
    <xf numFmtId="166" fontId="5" fillId="2" borderId="0" xfId="0" applyNumberFormat="1" applyFont="1" applyFill="1" applyBorder="1" applyProtection="1">
      <protection hidden="1"/>
    </xf>
    <xf numFmtId="0" fontId="5" fillId="10" borderId="1" xfId="0" applyFont="1" applyFill="1" applyBorder="1" applyAlignment="1"/>
    <xf numFmtId="0" fontId="5" fillId="2" borderId="0" xfId="0" applyFont="1" applyFill="1" applyBorder="1" applyAlignment="1"/>
    <xf numFmtId="0" fontId="1" fillId="2" borderId="0" xfId="0" applyFont="1" applyFill="1" applyBorder="1" applyAlignment="1" applyProtection="1">
      <protection hidden="1"/>
    </xf>
    <xf numFmtId="167" fontId="5" fillId="2" borderId="0" xfId="0" applyNumberFormat="1" applyFont="1" applyFill="1" applyBorder="1" applyProtection="1">
      <protection hidden="1"/>
    </xf>
    <xf numFmtId="166" fontId="5" fillId="10" borderId="1" xfId="0" applyNumberFormat="1" applyFont="1" applyFill="1" applyBorder="1" applyAlignment="1"/>
    <xf numFmtId="0" fontId="57" fillId="2" borderId="0" xfId="0" applyFont="1" applyFill="1" applyAlignment="1">
      <alignment horizontal="right"/>
    </xf>
    <xf numFmtId="0" fontId="58" fillId="2" borderId="0" xfId="0" applyFont="1" applyFill="1" applyAlignment="1"/>
    <xf numFmtId="168" fontId="5" fillId="2" borderId="0" xfId="2" applyNumberFormat="1" applyFont="1" applyFill="1" applyBorder="1" applyAlignment="1" applyProtection="1">
      <protection locked="0"/>
    </xf>
    <xf numFmtId="169" fontId="5" fillId="10" borderId="1" xfId="0" applyNumberFormat="1" applyFont="1" applyFill="1" applyBorder="1" applyAlignment="1"/>
    <xf numFmtId="166" fontId="5" fillId="2" borderId="0" xfId="0" applyNumberFormat="1" applyFont="1" applyFill="1" applyBorder="1" applyAlignment="1"/>
    <xf numFmtId="0" fontId="60" fillId="0" borderId="0" xfId="0" applyFont="1" applyFill="1" applyBorder="1" applyAlignment="1">
      <alignment vertical="top"/>
    </xf>
    <xf numFmtId="0" fontId="8" fillId="10" borderId="0" xfId="0" applyFont="1" applyFill="1" applyBorder="1" applyAlignment="1" applyProtection="1">
      <alignment horizontal="right"/>
      <protection locked="0"/>
    </xf>
    <xf numFmtId="0" fontId="30" fillId="0" borderId="0" xfId="0" applyFont="1" applyAlignment="1">
      <alignment horizontal="right"/>
    </xf>
    <xf numFmtId="0" fontId="30" fillId="0" borderId="0" xfId="0" applyFont="1" applyAlignment="1">
      <alignment horizontal="left"/>
    </xf>
    <xf numFmtId="168" fontId="30" fillId="0" borderId="0" xfId="2" applyNumberFormat="1" applyFont="1" applyAlignment="1">
      <alignment horizontal="right"/>
    </xf>
    <xf numFmtId="0" fontId="60" fillId="0" borderId="0" xfId="0" applyFont="1" applyAlignment="1">
      <alignment horizontal="left"/>
    </xf>
    <xf numFmtId="0" fontId="13" fillId="2" borderId="0" xfId="0" applyFont="1" applyFill="1" applyBorder="1" applyAlignment="1" applyProtection="1">
      <alignment wrapText="1"/>
      <protection locked="0"/>
    </xf>
    <xf numFmtId="0" fontId="0" fillId="2" borderId="17" xfId="0" applyFont="1" applyFill="1" applyBorder="1" applyAlignment="1" applyProtection="1">
      <protection locked="0"/>
    </xf>
    <xf numFmtId="0" fontId="62" fillId="2" borderId="17" xfId="3" applyFont="1" applyFill="1" applyBorder="1" applyAlignment="1" applyProtection="1">
      <protection locked="0"/>
    </xf>
    <xf numFmtId="0" fontId="0" fillId="2" borderId="18" xfId="0" applyFont="1" applyFill="1" applyBorder="1" applyAlignment="1" applyProtection="1">
      <protection locked="0"/>
    </xf>
    <xf numFmtId="0" fontId="1" fillId="2" borderId="0" xfId="0" applyFont="1" applyFill="1" applyBorder="1" applyAlignment="1" applyProtection="1">
      <alignment horizontal="right"/>
      <protection locked="0"/>
    </xf>
    <xf numFmtId="0" fontId="5" fillId="2" borderId="0" xfId="0" applyFont="1" applyFill="1" applyAlignment="1">
      <alignment horizontal="left" wrapText="1"/>
    </xf>
    <xf numFmtId="0" fontId="5" fillId="2" borderId="0" xfId="0" applyFont="1" applyFill="1" applyAlignment="1">
      <alignment wrapText="1"/>
    </xf>
    <xf numFmtId="0" fontId="11" fillId="2" borderId="0" xfId="0" applyFont="1" applyFill="1" applyBorder="1" applyAlignment="1" applyProtection="1"/>
    <xf numFmtId="9" fontId="0" fillId="2" borderId="32" xfId="1" applyFont="1" applyFill="1" applyBorder="1" applyAlignment="1" applyProtection="1">
      <protection locked="0"/>
    </xf>
    <xf numFmtId="0" fontId="46" fillId="2" borderId="33" xfId="0" applyFont="1" applyFill="1" applyBorder="1" applyAlignment="1" applyProtection="1"/>
    <xf numFmtId="0" fontId="0" fillId="2" borderId="37" xfId="0" applyFont="1" applyFill="1" applyBorder="1" applyAlignment="1" applyProtection="1">
      <protection locked="0"/>
    </xf>
    <xf numFmtId="0" fontId="0" fillId="2" borderId="36" xfId="0" applyFont="1" applyFill="1" applyBorder="1" applyAlignment="1" applyProtection="1"/>
    <xf numFmtId="0" fontId="0" fillId="2" borderId="38" xfId="0" applyFont="1" applyFill="1" applyBorder="1" applyAlignment="1" applyProtection="1"/>
    <xf numFmtId="0" fontId="0" fillId="2" borderId="39" xfId="0" applyFont="1" applyFill="1" applyBorder="1" applyAlignment="1" applyProtection="1"/>
    <xf numFmtId="0" fontId="9" fillId="10" borderId="41" xfId="0" applyFont="1" applyFill="1" applyBorder="1" applyAlignment="1" applyProtection="1">
      <protection locked="0"/>
    </xf>
    <xf numFmtId="0" fontId="47" fillId="13" borderId="41" xfId="0" applyFont="1" applyFill="1" applyBorder="1" applyAlignment="1" applyProtection="1">
      <protection locked="0"/>
    </xf>
    <xf numFmtId="0" fontId="0" fillId="2" borderId="34" xfId="0" applyFont="1" applyFill="1" applyBorder="1" applyAlignment="1" applyProtection="1"/>
    <xf numFmtId="0" fontId="17" fillId="2" borderId="34" xfId="0" applyFont="1" applyFill="1" applyBorder="1" applyAlignment="1" applyProtection="1"/>
    <xf numFmtId="0" fontId="0" fillId="2" borderId="35" xfId="0" applyFont="1" applyFill="1" applyBorder="1" applyAlignment="1" applyProtection="1"/>
    <xf numFmtId="0" fontId="18" fillId="2" borderId="36" xfId="0" applyFont="1" applyFill="1" applyBorder="1" applyAlignment="1" applyProtection="1"/>
    <xf numFmtId="0" fontId="0" fillId="2" borderId="37" xfId="0" applyFont="1" applyFill="1" applyBorder="1" applyAlignment="1" applyProtection="1"/>
    <xf numFmtId="0" fontId="13" fillId="2" borderId="39" xfId="0" applyFont="1" applyFill="1" applyBorder="1" applyAlignment="1" applyProtection="1"/>
    <xf numFmtId="0" fontId="0" fillId="2" borderId="40" xfId="0" applyFont="1" applyFill="1" applyBorder="1" applyAlignment="1" applyProtection="1"/>
    <xf numFmtId="168" fontId="48" fillId="14" borderId="1" xfId="2" applyNumberFormat="1" applyFont="1" applyFill="1" applyBorder="1" applyAlignment="1" applyProtection="1"/>
    <xf numFmtId="164" fontId="25" fillId="2" borderId="0" xfId="0" applyNumberFormat="1" applyFont="1" applyFill="1" applyBorder="1" applyAlignment="1" applyProtection="1">
      <alignment horizontal="right"/>
    </xf>
    <xf numFmtId="168" fontId="25" fillId="2" borderId="0" xfId="0" applyNumberFormat="1" applyFont="1" applyFill="1" applyBorder="1" applyAlignment="1" applyProtection="1"/>
    <xf numFmtId="168" fontId="5" fillId="6" borderId="0" xfId="2" applyNumberFormat="1" applyFont="1" applyFill="1" applyBorder="1" applyAlignment="1" applyProtection="1">
      <protection locked="0"/>
    </xf>
    <xf numFmtId="0" fontId="45" fillId="2" borderId="33" xfId="0" applyFont="1" applyFill="1" applyBorder="1" applyAlignment="1" applyProtection="1"/>
    <xf numFmtId="0" fontId="0" fillId="2" borderId="35" xfId="0" applyFont="1" applyFill="1" applyBorder="1" applyAlignment="1"/>
    <xf numFmtId="0" fontId="0" fillId="2" borderId="36" xfId="0" applyFont="1" applyFill="1" applyBorder="1" applyAlignment="1"/>
    <xf numFmtId="0" fontId="0" fillId="2" borderId="37" xfId="0" applyFont="1" applyFill="1" applyBorder="1" applyAlignment="1"/>
    <xf numFmtId="0" fontId="0" fillId="0" borderId="36" xfId="0" applyFont="1" applyBorder="1" applyAlignment="1"/>
    <xf numFmtId="0" fontId="0" fillId="0" borderId="38" xfId="0" applyFont="1" applyBorder="1" applyAlignment="1"/>
    <xf numFmtId="0" fontId="43" fillId="0" borderId="0" xfId="0" applyFont="1" applyBorder="1" applyAlignment="1"/>
    <xf numFmtId="0" fontId="37" fillId="2" borderId="36" xfId="0" applyFont="1" applyFill="1" applyBorder="1" applyAlignment="1" applyProtection="1">
      <alignment horizontal="right"/>
    </xf>
    <xf numFmtId="0" fontId="37" fillId="2" borderId="37" xfId="0" applyFont="1" applyFill="1" applyBorder="1" applyAlignment="1" applyProtection="1">
      <alignment horizontal="right"/>
      <protection locked="0"/>
    </xf>
    <xf numFmtId="9" fontId="43" fillId="2" borderId="9" xfId="1" applyFont="1" applyFill="1" applyBorder="1" applyAlignment="1" applyProtection="1">
      <protection locked="0"/>
    </xf>
    <xf numFmtId="168" fontId="42" fillId="2" borderId="9" xfId="2" applyNumberFormat="1" applyFont="1" applyFill="1" applyBorder="1" applyAlignment="1" applyProtection="1">
      <protection locked="0"/>
    </xf>
    <xf numFmtId="0" fontId="8" fillId="10" borderId="32" xfId="0" applyFont="1" applyFill="1" applyBorder="1" applyAlignment="1" applyProtection="1">
      <alignment horizontal="right"/>
      <protection locked="0"/>
    </xf>
    <xf numFmtId="0" fontId="9" fillId="10" borderId="32" xfId="0" applyFont="1" applyFill="1" applyBorder="1" applyAlignment="1" applyProtection="1">
      <protection locked="0"/>
    </xf>
    <xf numFmtId="0" fontId="8" fillId="2" borderId="32" xfId="0" applyFont="1" applyFill="1" applyBorder="1" applyAlignment="1" applyProtection="1">
      <protection locked="0"/>
    </xf>
    <xf numFmtId="0" fontId="0" fillId="2" borderId="32" xfId="0" applyFont="1" applyFill="1" applyBorder="1" applyAlignment="1" applyProtection="1">
      <protection locked="0"/>
    </xf>
    <xf numFmtId="0" fontId="8" fillId="2" borderId="32" xfId="0" applyFont="1" applyFill="1" applyBorder="1" applyAlignment="1" applyProtection="1">
      <alignment horizontal="right" vertical="center"/>
      <protection locked="0"/>
    </xf>
    <xf numFmtId="0" fontId="0" fillId="2" borderId="32" xfId="0" applyFont="1" applyFill="1" applyBorder="1" applyAlignment="1" applyProtection="1">
      <alignment horizontal="right" vertical="center"/>
      <protection locked="0"/>
    </xf>
    <xf numFmtId="0" fontId="11" fillId="14" borderId="0" xfId="0" applyFont="1" applyFill="1" applyBorder="1" applyAlignment="1" applyProtection="1">
      <alignment horizontal="right" vertical="center"/>
    </xf>
    <xf numFmtId="0" fontId="11" fillId="2" borderId="0" xfId="0" applyFont="1" applyFill="1" applyBorder="1" applyAlignment="1" applyProtection="1">
      <alignment horizontal="right" vertical="center"/>
    </xf>
    <xf numFmtId="0" fontId="49" fillId="9" borderId="43" xfId="0" applyFont="1" applyFill="1" applyBorder="1" applyAlignment="1" applyProtection="1">
      <alignment horizontal="center"/>
    </xf>
    <xf numFmtId="0" fontId="49" fillId="9" borderId="44" xfId="0" applyFont="1" applyFill="1" applyBorder="1" applyAlignment="1" applyProtection="1">
      <alignment horizontal="center"/>
    </xf>
    <xf numFmtId="0" fontId="0" fillId="2" borderId="45" xfId="0" applyFont="1" applyFill="1" applyBorder="1" applyAlignment="1" applyProtection="1"/>
    <xf numFmtId="168" fontId="48" fillId="11" borderId="46" xfId="2" applyNumberFormat="1" applyFont="1" applyFill="1" applyBorder="1" applyAlignment="1" applyProtection="1"/>
    <xf numFmtId="0" fontId="0" fillId="14" borderId="45" xfId="0" applyFont="1" applyFill="1" applyBorder="1" applyAlignment="1" applyProtection="1"/>
    <xf numFmtId="168" fontId="48" fillId="14" borderId="46" xfId="2" applyNumberFormat="1" applyFont="1" applyFill="1" applyBorder="1" applyAlignment="1" applyProtection="1"/>
    <xf numFmtId="168" fontId="48" fillId="2" borderId="46" xfId="2" applyNumberFormat="1" applyFont="1" applyFill="1" applyBorder="1" applyAlignment="1" applyProtection="1"/>
    <xf numFmtId="0" fontId="0" fillId="8" borderId="45" xfId="0" applyFont="1" applyFill="1" applyBorder="1" applyAlignment="1" applyProtection="1"/>
    <xf numFmtId="0" fontId="0" fillId="2" borderId="47" xfId="0" applyFont="1" applyFill="1" applyBorder="1" applyAlignment="1" applyProtection="1"/>
    <xf numFmtId="0" fontId="0" fillId="2" borderId="48" xfId="0" applyFont="1" applyFill="1" applyBorder="1" applyAlignment="1" applyProtection="1"/>
    <xf numFmtId="0" fontId="0" fillId="2" borderId="31" xfId="0" applyFont="1" applyFill="1" applyBorder="1" applyAlignment="1" applyProtection="1"/>
    <xf numFmtId="0" fontId="0" fillId="2" borderId="49" xfId="0" applyFont="1" applyFill="1" applyBorder="1" applyAlignment="1" applyProtection="1"/>
    <xf numFmtId="0" fontId="0" fillId="2" borderId="50" xfId="0" applyFont="1" applyFill="1" applyBorder="1" applyAlignment="1" applyProtection="1"/>
    <xf numFmtId="0" fontId="0" fillId="2" borderId="51" xfId="0" applyFont="1" applyFill="1" applyBorder="1" applyAlignment="1" applyProtection="1"/>
    <xf numFmtId="0" fontId="45" fillId="2" borderId="42" xfId="0" applyFont="1" applyFill="1" applyBorder="1" applyAlignment="1" applyProtection="1"/>
    <xf numFmtId="0" fontId="18" fillId="2" borderId="43" xfId="0" applyFont="1" applyFill="1" applyBorder="1" applyAlignment="1" applyProtection="1"/>
    <xf numFmtId="0" fontId="0" fillId="2" borderId="43" xfId="0" applyFont="1" applyFill="1" applyBorder="1" applyAlignment="1"/>
    <xf numFmtId="0" fontId="0" fillId="2" borderId="44" xfId="0" applyFont="1" applyFill="1" applyBorder="1" applyAlignment="1"/>
    <xf numFmtId="0" fontId="0" fillId="2" borderId="45" xfId="0" applyFont="1" applyFill="1" applyBorder="1" applyAlignment="1"/>
    <xf numFmtId="0" fontId="0" fillId="2" borderId="31" xfId="0" applyFont="1" applyFill="1" applyBorder="1" applyAlignment="1"/>
    <xf numFmtId="0" fontId="0" fillId="0" borderId="45" xfId="0" applyFont="1" applyBorder="1" applyAlignment="1"/>
    <xf numFmtId="0" fontId="0" fillId="0" borderId="31" xfId="0" applyFont="1" applyBorder="1" applyAlignment="1"/>
    <xf numFmtId="0" fontId="0" fillId="0" borderId="49" xfId="0" applyFont="1" applyBorder="1" applyAlignment="1"/>
    <xf numFmtId="0" fontId="0" fillId="0" borderId="51" xfId="0" applyFont="1" applyBorder="1" applyAlignment="1"/>
    <xf numFmtId="0" fontId="0" fillId="2" borderId="43" xfId="0" applyFont="1" applyFill="1" applyBorder="1" applyAlignment="1" applyProtection="1"/>
    <xf numFmtId="164" fontId="25" fillId="2" borderId="43" xfId="0" applyNumberFormat="1" applyFont="1" applyFill="1" applyBorder="1" applyAlignment="1" applyProtection="1">
      <alignment horizontal="right"/>
    </xf>
    <xf numFmtId="168" fontId="25" fillId="2" borderId="43" xfId="0" applyNumberFormat="1" applyFont="1" applyFill="1" applyBorder="1" applyAlignment="1" applyProtection="1"/>
    <xf numFmtId="0" fontId="45" fillId="2" borderId="0" xfId="0" applyFont="1" applyFill="1" applyBorder="1" applyAlignment="1" applyProtection="1"/>
    <xf numFmtId="0" fontId="37" fillId="2" borderId="45" xfId="0" applyFont="1" applyFill="1" applyBorder="1" applyAlignment="1" applyProtection="1">
      <alignment horizontal="right"/>
    </xf>
    <xf numFmtId="0" fontId="51" fillId="14" borderId="6" xfId="0" applyFont="1" applyFill="1" applyBorder="1" applyAlignment="1">
      <alignment horizontal="right"/>
    </xf>
    <xf numFmtId="168" fontId="36" fillId="14" borderId="6" xfId="0" applyNumberFormat="1" applyFont="1" applyFill="1" applyBorder="1" applyAlignment="1"/>
    <xf numFmtId="0" fontId="33" fillId="14" borderId="6" xfId="0" applyFont="1" applyFill="1" applyBorder="1" applyAlignment="1">
      <alignment horizontal="right"/>
    </xf>
    <xf numFmtId="168" fontId="32" fillId="14" borderId="6" xfId="2" applyNumberFormat="1" applyFont="1" applyFill="1" applyBorder="1" applyAlignment="1" applyProtection="1">
      <protection locked="0"/>
    </xf>
    <xf numFmtId="165" fontId="5" fillId="2" borderId="10" xfId="0" applyNumberFormat="1" applyFont="1" applyFill="1" applyBorder="1" applyAlignment="1" applyProtection="1">
      <alignment horizontal="left"/>
      <protection locked="0"/>
    </xf>
    <xf numFmtId="0" fontId="53" fillId="6" borderId="0" xfId="0" applyFont="1" applyFill="1" applyBorder="1" applyAlignment="1" applyProtection="1">
      <alignment horizontal="right"/>
      <protection locked="0"/>
    </xf>
    <xf numFmtId="14" fontId="41" fillId="0" borderId="8" xfId="0" applyNumberFormat="1" applyFont="1" applyBorder="1" applyAlignment="1" applyProtection="1">
      <alignment horizontal="left"/>
      <protection locked="0"/>
    </xf>
    <xf numFmtId="0" fontId="0" fillId="6" borderId="0" xfId="0" applyFont="1" applyFill="1" applyBorder="1" applyAlignment="1" applyProtection="1">
      <protection locked="0"/>
    </xf>
    <xf numFmtId="0" fontId="8" fillId="6" borderId="0" xfId="0" applyFont="1" applyFill="1" applyBorder="1" applyAlignment="1" applyProtection="1">
      <alignment horizontal="right"/>
      <protection locked="0"/>
    </xf>
    <xf numFmtId="0" fontId="43" fillId="6" borderId="0" xfId="0" applyFont="1" applyFill="1" applyBorder="1" applyAlignment="1" applyProtection="1">
      <alignment horizontal="left"/>
      <protection locked="0"/>
    </xf>
    <xf numFmtId="0" fontId="16" fillId="7" borderId="8" xfId="0" applyFont="1" applyFill="1" applyBorder="1" applyAlignment="1" applyProtection="1">
      <alignment horizontal="right"/>
      <protection locked="0"/>
    </xf>
    <xf numFmtId="0" fontId="0" fillId="6" borderId="8" xfId="0" applyFont="1" applyFill="1" applyBorder="1" applyAlignment="1" applyProtection="1">
      <protection locked="0"/>
    </xf>
    <xf numFmtId="0" fontId="44" fillId="6" borderId="0" xfId="0" applyFont="1" applyFill="1" applyBorder="1" applyAlignment="1" applyProtection="1">
      <alignment horizontal="left"/>
      <protection locked="0"/>
    </xf>
    <xf numFmtId="0" fontId="43" fillId="6" borderId="0" xfId="0" applyFont="1" applyFill="1" applyBorder="1" applyAlignment="1" applyProtection="1">
      <protection locked="0"/>
    </xf>
    <xf numFmtId="0" fontId="43" fillId="6" borderId="17" xfId="0" applyFont="1" applyFill="1" applyBorder="1" applyAlignment="1" applyProtection="1">
      <protection locked="0"/>
    </xf>
    <xf numFmtId="0" fontId="0" fillId="6" borderId="17" xfId="0" applyFont="1" applyFill="1" applyBorder="1" applyAlignment="1" applyProtection="1">
      <protection locked="0"/>
    </xf>
    <xf numFmtId="0" fontId="43" fillId="0" borderId="0" xfId="0" applyFont="1" applyAlignment="1" applyProtection="1">
      <protection locked="0"/>
    </xf>
    <xf numFmtId="0" fontId="0" fillId="0" borderId="0" xfId="0" applyFont="1" applyAlignment="1" applyProtection="1">
      <protection locked="0"/>
    </xf>
    <xf numFmtId="0" fontId="43" fillId="2" borderId="34" xfId="0" applyFont="1" applyFill="1" applyBorder="1" applyAlignment="1" applyProtection="1">
      <protection locked="0"/>
    </xf>
    <xf numFmtId="0" fontId="0" fillId="2" borderId="34" xfId="0" applyFont="1" applyFill="1" applyBorder="1" applyAlignment="1" applyProtection="1">
      <protection locked="0"/>
    </xf>
    <xf numFmtId="0" fontId="43" fillId="0" borderId="0" xfId="0" applyFont="1" applyBorder="1" applyAlignment="1" applyProtection="1">
      <protection locked="0"/>
    </xf>
    <xf numFmtId="0" fontId="0" fillId="0" borderId="0" xfId="0" applyFont="1" applyBorder="1" applyAlignment="1" applyProtection="1">
      <protection locked="0"/>
    </xf>
    <xf numFmtId="0" fontId="43" fillId="0" borderId="39" xfId="0" applyFont="1" applyBorder="1" applyAlignment="1" applyProtection="1">
      <protection locked="0"/>
    </xf>
    <xf numFmtId="0" fontId="0" fillId="0" borderId="39" xfId="0" applyFont="1" applyBorder="1" applyAlignment="1" applyProtection="1">
      <protection locked="0"/>
    </xf>
    <xf numFmtId="0" fontId="43" fillId="2" borderId="43" xfId="0" applyFont="1" applyFill="1" applyBorder="1" applyAlignment="1" applyProtection="1">
      <protection locked="0"/>
    </xf>
    <xf numFmtId="0" fontId="0" fillId="2" borderId="43" xfId="0" applyFont="1" applyFill="1" applyBorder="1" applyAlignment="1" applyProtection="1">
      <protection locked="0"/>
    </xf>
    <xf numFmtId="0" fontId="8" fillId="2" borderId="32" xfId="0" applyFont="1" applyFill="1" applyBorder="1" applyAlignment="1" applyProtection="1">
      <alignment horizontal="right"/>
      <protection locked="0"/>
    </xf>
    <xf numFmtId="0" fontId="0" fillId="2" borderId="45" xfId="0" applyFont="1" applyFill="1" applyBorder="1" applyAlignment="1" applyProtection="1">
      <protection locked="0"/>
    </xf>
    <xf numFmtId="0" fontId="22" fillId="8" borderId="0" xfId="0" applyFont="1" applyFill="1" applyBorder="1" applyAlignment="1" applyProtection="1">
      <alignment horizontal="center"/>
      <protection locked="0"/>
    </xf>
    <xf numFmtId="0" fontId="22" fillId="9" borderId="0" xfId="0" applyFont="1" applyFill="1" applyBorder="1" applyAlignment="1" applyProtection="1">
      <alignment horizontal="center"/>
      <protection locked="0"/>
    </xf>
    <xf numFmtId="0" fontId="11" fillId="6" borderId="0" xfId="0" applyFont="1" applyFill="1" applyBorder="1" applyAlignment="1" applyProtection="1">
      <alignment horizontal="right"/>
      <protection locked="0"/>
    </xf>
    <xf numFmtId="168" fontId="0" fillId="6" borderId="0" xfId="0" applyNumberFormat="1" applyFont="1" applyFill="1" applyBorder="1" applyAlignment="1" applyProtection="1">
      <protection locked="0"/>
    </xf>
    <xf numFmtId="168" fontId="27" fillId="6" borderId="0" xfId="2" applyNumberFormat="1" applyFont="1" applyFill="1" applyBorder="1" applyAlignment="1" applyProtection="1">
      <protection locked="0"/>
    </xf>
    <xf numFmtId="0" fontId="0" fillId="0" borderId="37" xfId="0" applyFont="1" applyBorder="1" applyAlignment="1" applyProtection="1">
      <protection locked="0"/>
    </xf>
    <xf numFmtId="0" fontId="0" fillId="0" borderId="45" xfId="0" applyFont="1" applyBorder="1" applyAlignment="1" applyProtection="1">
      <protection locked="0"/>
    </xf>
    <xf numFmtId="0" fontId="0" fillId="8" borderId="0" xfId="0" applyFont="1" applyFill="1" applyBorder="1" applyAlignment="1" applyProtection="1">
      <protection locked="0"/>
    </xf>
    <xf numFmtId="164" fontId="25" fillId="8" borderId="0" xfId="0" applyNumberFormat="1" applyFont="1" applyFill="1" applyBorder="1" applyAlignment="1" applyProtection="1">
      <alignment horizontal="right"/>
      <protection locked="0"/>
    </xf>
    <xf numFmtId="168" fontId="25" fillId="8" borderId="0" xfId="0" applyNumberFormat="1" applyFont="1" applyFill="1" applyBorder="1" applyAlignment="1" applyProtection="1">
      <protection locked="0"/>
    </xf>
    <xf numFmtId="0" fontId="0" fillId="0" borderId="40" xfId="0" applyFont="1" applyBorder="1" applyAlignment="1" applyProtection="1">
      <protection locked="0"/>
    </xf>
    <xf numFmtId="0" fontId="0" fillId="0" borderId="49" xfId="0" applyFont="1" applyBorder="1" applyAlignment="1" applyProtection="1">
      <protection locked="0"/>
    </xf>
    <xf numFmtId="0" fontId="0" fillId="8" borderId="50" xfId="0" applyFont="1" applyFill="1" applyBorder="1" applyAlignment="1" applyProtection="1">
      <protection locked="0"/>
    </xf>
    <xf numFmtId="164" fontId="25" fillId="8" borderId="50" xfId="0" applyNumberFormat="1" applyFont="1" applyFill="1" applyBorder="1" applyAlignment="1" applyProtection="1">
      <alignment horizontal="right"/>
      <protection locked="0"/>
    </xf>
    <xf numFmtId="168" fontId="25" fillId="8" borderId="50" xfId="0" applyNumberFormat="1" applyFont="1" applyFill="1" applyBorder="1" applyAlignment="1" applyProtection="1">
      <protection locked="0"/>
    </xf>
    <xf numFmtId="0" fontId="0" fillId="2" borderId="31" xfId="0" applyFont="1" applyFill="1" applyBorder="1" applyAlignment="1" applyProtection="1">
      <protection locked="0"/>
    </xf>
    <xf numFmtId="0" fontId="11" fillId="2" borderId="0" xfId="0" applyFont="1" applyFill="1" applyBorder="1" applyAlignment="1" applyProtection="1">
      <protection locked="0"/>
    </xf>
    <xf numFmtId="0" fontId="37" fillId="2" borderId="31" xfId="0" applyFont="1" applyFill="1" applyBorder="1" applyAlignment="1" applyProtection="1">
      <alignment horizontal="right"/>
      <protection locked="0"/>
    </xf>
    <xf numFmtId="0" fontId="0" fillId="0" borderId="31" xfId="0" applyFont="1" applyBorder="1" applyAlignment="1" applyProtection="1">
      <protection locked="0"/>
    </xf>
    <xf numFmtId="0" fontId="43" fillId="0" borderId="50" xfId="0" applyFont="1" applyBorder="1" applyAlignment="1" applyProtection="1">
      <protection locked="0"/>
    </xf>
    <xf numFmtId="0" fontId="0" fillId="0" borderId="50" xfId="0" applyFont="1" applyBorder="1" applyAlignment="1" applyProtection="1">
      <protection locked="0"/>
    </xf>
    <xf numFmtId="0" fontId="0" fillId="0" borderId="51" xfId="0" applyFont="1" applyBorder="1" applyAlignment="1" applyProtection="1">
      <protection locked="0"/>
    </xf>
    <xf numFmtId="168" fontId="48" fillId="11" borderId="1" xfId="2" applyNumberFormat="1" applyFont="1" applyFill="1" applyBorder="1" applyAlignment="1" applyProtection="1">
      <protection locked="0"/>
    </xf>
    <xf numFmtId="168" fontId="48" fillId="14" borderId="1" xfId="2" applyNumberFormat="1" applyFont="1" applyFill="1" applyBorder="1" applyAlignment="1" applyProtection="1">
      <protection locked="0"/>
    </xf>
    <xf numFmtId="168" fontId="48" fillId="2" borderId="1" xfId="2" applyNumberFormat="1" applyFont="1" applyFill="1" applyBorder="1" applyAlignment="1" applyProtection="1">
      <protection locked="0"/>
    </xf>
    <xf numFmtId="0" fontId="0" fillId="0" borderId="0" xfId="0" applyFont="1" applyBorder="1" applyAlignment="1" applyProtection="1"/>
    <xf numFmtId="0" fontId="0" fillId="0" borderId="0" xfId="0" applyFont="1" applyAlignment="1" applyProtection="1"/>
    <xf numFmtId="0" fontId="46" fillId="2" borderId="42" xfId="0" applyFont="1" applyFill="1" applyBorder="1" applyAlignment="1" applyProtection="1"/>
    <xf numFmtId="0" fontId="26" fillId="2" borderId="43" xfId="0" applyFont="1" applyFill="1" applyBorder="1" applyAlignment="1" applyProtection="1"/>
    <xf numFmtId="0" fontId="26" fillId="2" borderId="44" xfId="0" applyFont="1" applyFill="1" applyBorder="1" applyAlignment="1" applyProtection="1">
      <protection locked="0"/>
    </xf>
    <xf numFmtId="0" fontId="2" fillId="2" borderId="45" xfId="0" applyFont="1" applyFill="1" applyBorder="1" applyAlignment="1" applyProtection="1"/>
    <xf numFmtId="0" fontId="10" fillId="2" borderId="45" xfId="0" applyFont="1" applyFill="1" applyBorder="1" applyAlignment="1" applyProtection="1">
      <alignment horizontal="left"/>
    </xf>
    <xf numFmtId="0" fontId="13" fillId="2" borderId="31" xfId="0" applyFont="1" applyFill="1" applyBorder="1" applyAlignment="1" applyProtection="1">
      <protection locked="0"/>
    </xf>
    <xf numFmtId="0" fontId="4" fillId="2" borderId="31" xfId="0" applyFont="1" applyFill="1" applyBorder="1" applyAlignment="1" applyProtection="1">
      <alignment horizontal="right"/>
      <protection locked="0"/>
    </xf>
    <xf numFmtId="0" fontId="8" fillId="2" borderId="31" xfId="0" applyFont="1" applyFill="1" applyBorder="1" applyAlignment="1" applyProtection="1">
      <protection locked="0"/>
    </xf>
    <xf numFmtId="0" fontId="9" fillId="2" borderId="31" xfId="0" applyFont="1" applyFill="1" applyBorder="1" applyAlignment="1" applyProtection="1">
      <protection locked="0"/>
    </xf>
    <xf numFmtId="0" fontId="11" fillId="2" borderId="50" xfId="0" applyFont="1" applyFill="1" applyBorder="1" applyAlignment="1" applyProtection="1"/>
    <xf numFmtId="0" fontId="8" fillId="10" borderId="50" xfId="0" applyFont="1" applyFill="1" applyBorder="1" applyAlignment="1" applyProtection="1">
      <alignment horizontal="right"/>
      <protection locked="0"/>
    </xf>
    <xf numFmtId="0" fontId="47" fillId="13" borderId="52" xfId="0" applyFont="1" applyFill="1" applyBorder="1" applyAlignment="1" applyProtection="1">
      <protection locked="0"/>
    </xf>
    <xf numFmtId="0" fontId="9" fillId="2" borderId="51" xfId="0" applyFont="1" applyFill="1" applyBorder="1" applyAlignment="1" applyProtection="1">
      <protection locked="0"/>
    </xf>
    <xf numFmtId="0" fontId="19" fillId="8" borderId="21" xfId="0" applyFont="1" applyFill="1" applyBorder="1" applyAlignment="1" applyProtection="1">
      <alignment horizontal="left" vertical="center"/>
    </xf>
    <xf numFmtId="0" fontId="19" fillId="8" borderId="22" xfId="0" applyFont="1" applyFill="1" applyBorder="1" applyAlignment="1" applyProtection="1">
      <alignment horizontal="left" vertical="center"/>
    </xf>
    <xf numFmtId="0" fontId="19" fillId="8" borderId="23" xfId="0" applyFont="1" applyFill="1" applyBorder="1" applyAlignment="1" applyProtection="1">
      <alignment horizontal="left" vertical="center"/>
    </xf>
    <xf numFmtId="0" fontId="19" fillId="8" borderId="24" xfId="0" applyFont="1" applyFill="1" applyBorder="1" applyAlignment="1" applyProtection="1">
      <alignment horizontal="left" vertical="center"/>
    </xf>
    <xf numFmtId="0" fontId="19" fillId="8" borderId="5" xfId="0" applyFont="1" applyFill="1" applyBorder="1" applyAlignment="1" applyProtection="1">
      <alignment horizontal="left" vertical="center"/>
    </xf>
    <xf numFmtId="0" fontId="19" fillId="8" borderId="25" xfId="0" applyFont="1" applyFill="1" applyBorder="1" applyAlignment="1" applyProtection="1">
      <alignment horizontal="left" vertical="center"/>
    </xf>
    <xf numFmtId="0" fontId="28" fillId="9" borderId="19" xfId="0" applyFont="1" applyFill="1" applyBorder="1" applyAlignment="1" applyProtection="1">
      <alignment horizontal="center"/>
    </xf>
    <xf numFmtId="0" fontId="10" fillId="9" borderId="19" xfId="0" applyFont="1" applyFill="1" applyBorder="1" applyAlignment="1" applyProtection="1">
      <alignment horizontal="center"/>
    </xf>
    <xf numFmtId="165" fontId="31" fillId="2" borderId="9" xfId="0" applyNumberFormat="1" applyFont="1" applyFill="1" applyBorder="1" applyAlignment="1" applyProtection="1">
      <alignment horizontal="left"/>
      <protection locked="0"/>
    </xf>
    <xf numFmtId="165" fontId="5" fillId="2" borderId="10" xfId="0" applyNumberFormat="1" applyFont="1" applyFill="1" applyBorder="1" applyAlignment="1" applyProtection="1">
      <alignment horizontal="left"/>
      <protection locked="0"/>
    </xf>
    <xf numFmtId="0" fontId="19" fillId="8" borderId="3" xfId="0" applyFont="1" applyFill="1" applyBorder="1" applyAlignment="1" applyProtection="1">
      <alignment horizontal="left" vertical="center"/>
    </xf>
    <xf numFmtId="0" fontId="19" fillId="8" borderId="2" xfId="0" applyFont="1" applyFill="1" applyBorder="1" applyAlignment="1" applyProtection="1">
      <alignment horizontal="left" vertical="center"/>
    </xf>
    <xf numFmtId="0" fontId="19" fillId="8" borderId="4" xfId="0" applyFont="1" applyFill="1" applyBorder="1" applyAlignment="1" applyProtection="1">
      <alignment horizontal="left" vertical="center"/>
    </xf>
    <xf numFmtId="0" fontId="19" fillId="8" borderId="29" xfId="0" applyFont="1" applyFill="1" applyBorder="1" applyAlignment="1" applyProtection="1">
      <alignment horizontal="left" vertical="center"/>
    </xf>
    <xf numFmtId="0" fontId="19" fillId="8" borderId="17" xfId="0" applyFont="1" applyFill="1" applyBorder="1" applyAlignment="1" applyProtection="1">
      <alignment horizontal="left" vertical="center"/>
    </xf>
    <xf numFmtId="0" fontId="19" fillId="8" borderId="30" xfId="0" applyFont="1" applyFill="1" applyBorder="1" applyAlignment="1" applyProtection="1">
      <alignment horizontal="left" vertical="center"/>
    </xf>
    <xf numFmtId="0" fontId="25" fillId="8" borderId="42" xfId="0" applyFont="1" applyFill="1" applyBorder="1" applyAlignment="1" applyProtection="1">
      <alignment horizontal="center"/>
    </xf>
    <xf numFmtId="0" fontId="25" fillId="8" borderId="43" xfId="0" applyFont="1" applyFill="1" applyBorder="1" applyAlignment="1" applyProtection="1">
      <alignment horizontal="center"/>
    </xf>
    <xf numFmtId="0" fontId="42" fillId="2" borderId="9" xfId="0" applyFont="1" applyFill="1" applyBorder="1" applyAlignment="1" applyProtection="1">
      <alignment horizontal="left"/>
      <protection locked="0"/>
    </xf>
    <xf numFmtId="0" fontId="42" fillId="2" borderId="10" xfId="0" applyFont="1" applyFill="1" applyBorder="1" applyAlignment="1" applyProtection="1">
      <alignment horizontal="left"/>
      <protection locked="0"/>
    </xf>
    <xf numFmtId="0" fontId="18" fillId="2" borderId="0" xfId="0" applyFont="1" applyFill="1" applyBorder="1" applyAlignment="1" applyProtection="1">
      <alignment horizontal="center"/>
    </xf>
    <xf numFmtId="0" fontId="23" fillId="2" borderId="0" xfId="0" applyFont="1" applyFill="1" applyBorder="1" applyAlignment="1" applyProtection="1">
      <alignment horizontal="left" wrapText="1"/>
      <protection locked="0"/>
    </xf>
    <xf numFmtId="0" fontId="23" fillId="2" borderId="31" xfId="0" applyFont="1" applyFill="1" applyBorder="1" applyAlignment="1" applyProtection="1">
      <alignment horizontal="left" wrapText="1"/>
      <protection locked="0"/>
    </xf>
    <xf numFmtId="0" fontId="59" fillId="0" borderId="0" xfId="0" applyFont="1" applyFill="1" applyBorder="1" applyAlignment="1">
      <alignment horizontal="left" vertical="top" wrapText="1"/>
    </xf>
    <xf numFmtId="0" fontId="25" fillId="8" borderId="0" xfId="0" applyFont="1" applyFill="1" applyAlignment="1">
      <alignment horizontal="center"/>
    </xf>
    <xf numFmtId="0" fontId="59" fillId="0" borderId="0" xfId="0" applyFont="1" applyAlignment="1">
      <alignment horizontal="left" vertical="top" wrapText="1"/>
    </xf>
    <xf numFmtId="0" fontId="59" fillId="0" borderId="0" xfId="0" applyFont="1" applyAlignment="1">
      <alignment horizontal="left" wrapText="1"/>
    </xf>
    <xf numFmtId="0" fontId="55" fillId="2" borderId="0" xfId="0" applyFont="1" applyFill="1" applyBorder="1" applyAlignment="1">
      <alignment horizontal="center" vertical="center"/>
    </xf>
    <xf numFmtId="0" fontId="1" fillId="12" borderId="0" xfId="0" applyFont="1" applyFill="1" applyAlignment="1">
      <alignment horizontal="center"/>
    </xf>
    <xf numFmtId="0" fontId="5" fillId="2" borderId="0" xfId="0" applyFont="1" applyFill="1" applyAlignment="1">
      <alignment horizontal="left" wrapText="1"/>
    </xf>
    <xf numFmtId="15" fontId="0" fillId="0" borderId="0" xfId="0" applyNumberFormat="1" applyFont="1" applyAlignment="1"/>
    <xf numFmtId="0" fontId="13" fillId="0" borderId="0" xfId="0" applyFont="1" applyAlignment="1">
      <alignment horizontal="center" vertical="center"/>
    </xf>
  </cellXfs>
  <cellStyles count="4">
    <cellStyle name="Hipervínculo" xfId="3" builtinId="8"/>
    <cellStyle name="Moneda" xfId="2" builtinId="4"/>
    <cellStyle name="Normal" xfId="0" builtinId="0"/>
    <cellStyle name="Porcentaje" xfId="1" builtinId="5"/>
  </cellStyles>
  <dxfs count="0"/>
  <tableStyles count="0" defaultTableStyle="TableStyleMedium2" defaultPivotStyle="PivotStyleLight16"/>
  <colors>
    <mruColors>
      <color rgb="FF063B75"/>
      <color rgb="FF1A76B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6/relationships/vbaProject" Target="vbaProject.bin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jpe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520700</xdr:colOff>
          <xdr:row>1</xdr:row>
          <xdr:rowOff>139700</xdr:rowOff>
        </xdr:from>
        <xdr:to>
          <xdr:col>5</xdr:col>
          <xdr:colOff>1041400</xdr:colOff>
          <xdr:row>2</xdr:row>
          <xdr:rowOff>12700</xdr:rowOff>
        </xdr:to>
        <xdr:sp macro="" textlink="">
          <xdr:nvSpPr>
            <xdr:cNvPr id="2092" name="Button 44" hidden="1">
              <a:extLst>
                <a:ext uri="{63B3BB69-23CF-44E3-9099-C40C66FF867C}">
                  <a14:compatExt spid="_x0000_s2092"/>
                </a:ext>
                <a:ext uri="{FF2B5EF4-FFF2-40B4-BE49-F238E27FC236}">
                  <a16:creationId xmlns:a16="http://schemas.microsoft.com/office/drawing/2014/main" id="{00000000-0008-0000-0000-00002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MX" sz="1000" b="0" i="0" u="none" strike="noStrike" baseline="0">
                  <a:solidFill>
                    <a:srgbClr val="000000"/>
                  </a:solidFill>
                  <a:latin typeface="Arial" pitchFamily="2" charset="0"/>
                  <a:cs typeface="Arial" pitchFamily="2" charset="0"/>
                </a:rPr>
                <a:t>Reiniciar Cotización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50800</xdr:colOff>
          <xdr:row>57</xdr:row>
          <xdr:rowOff>88900</xdr:rowOff>
        </xdr:from>
        <xdr:to>
          <xdr:col>12</xdr:col>
          <xdr:colOff>330200</xdr:colOff>
          <xdr:row>64</xdr:row>
          <xdr:rowOff>139700</xdr:rowOff>
        </xdr:to>
        <xdr:sp macro="" textlink="">
          <xdr:nvSpPr>
            <xdr:cNvPr id="2093" name="Button 45" hidden="1">
              <a:extLst>
                <a:ext uri="{63B3BB69-23CF-44E3-9099-C40C66FF867C}">
                  <a14:compatExt spid="_x0000_s2093"/>
                </a:ext>
                <a:ext uri="{FF2B5EF4-FFF2-40B4-BE49-F238E27FC236}">
                  <a16:creationId xmlns:a16="http://schemas.microsoft.com/office/drawing/2014/main" id="{00000000-0008-0000-0000-00002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MX" sz="1000" b="0" i="0" u="none" strike="noStrike" baseline="0">
                  <a:solidFill>
                    <a:srgbClr val="000000"/>
                  </a:solidFill>
                  <a:latin typeface="Arial" pitchFamily="2" charset="0"/>
                  <a:cs typeface="Arial" pitchFamily="2" charset="0"/>
                </a:rPr>
                <a:t>Imprimir PDF, Cotización Individual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101600</xdr:colOff>
          <xdr:row>37</xdr:row>
          <xdr:rowOff>63500</xdr:rowOff>
        </xdr:from>
        <xdr:to>
          <xdr:col>9</xdr:col>
          <xdr:colOff>406400</xdr:colOff>
          <xdr:row>39</xdr:row>
          <xdr:rowOff>114300</xdr:rowOff>
        </xdr:to>
        <xdr:sp macro="" textlink="">
          <xdr:nvSpPr>
            <xdr:cNvPr id="2096" name="Button 48" hidden="1">
              <a:extLst>
                <a:ext uri="{63B3BB69-23CF-44E3-9099-C40C66FF867C}">
                  <a14:compatExt spid="_x0000_s2096"/>
                </a:ext>
                <a:ext uri="{FF2B5EF4-FFF2-40B4-BE49-F238E27FC236}">
                  <a16:creationId xmlns:a16="http://schemas.microsoft.com/office/drawing/2014/main" id="{00000000-0008-0000-0000-00003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MX" sz="1000" b="0" i="0" u="none" strike="noStrike" baseline="0">
                  <a:solidFill>
                    <a:srgbClr val="000000"/>
                  </a:solidFill>
                  <a:latin typeface="Arial" pitchFamily="2" charset="0"/>
                  <a:cs typeface="Arial" pitchFamily="2" charset="0"/>
                </a:rPr>
                <a:t>Opción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76200</xdr:colOff>
          <xdr:row>40</xdr:row>
          <xdr:rowOff>114300</xdr:rowOff>
        </xdr:from>
        <xdr:to>
          <xdr:col>9</xdr:col>
          <xdr:colOff>431800</xdr:colOff>
          <xdr:row>42</xdr:row>
          <xdr:rowOff>177800</xdr:rowOff>
        </xdr:to>
        <xdr:sp macro="" textlink="">
          <xdr:nvSpPr>
            <xdr:cNvPr id="2097" name="Button 49" hidden="1">
              <a:extLst>
                <a:ext uri="{63B3BB69-23CF-44E3-9099-C40C66FF867C}">
                  <a14:compatExt spid="_x0000_s2097"/>
                </a:ext>
                <a:ext uri="{FF2B5EF4-FFF2-40B4-BE49-F238E27FC236}">
                  <a16:creationId xmlns:a16="http://schemas.microsoft.com/office/drawing/2014/main" id="{00000000-0008-0000-0000-00003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MX" sz="1000" b="0" i="0" u="none" strike="noStrike" baseline="0">
                  <a:solidFill>
                    <a:srgbClr val="000000"/>
                  </a:solidFill>
                  <a:latin typeface="Arial" pitchFamily="2" charset="0"/>
                  <a:cs typeface="Arial" pitchFamily="2" charset="0"/>
                </a:rPr>
                <a:t>Opción 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63500</xdr:colOff>
          <xdr:row>43</xdr:row>
          <xdr:rowOff>177800</xdr:rowOff>
        </xdr:from>
        <xdr:to>
          <xdr:col>9</xdr:col>
          <xdr:colOff>444500</xdr:colOff>
          <xdr:row>46</xdr:row>
          <xdr:rowOff>38100</xdr:rowOff>
        </xdr:to>
        <xdr:sp macro="" textlink="">
          <xdr:nvSpPr>
            <xdr:cNvPr id="2098" name="Button 50" hidden="1">
              <a:extLst>
                <a:ext uri="{63B3BB69-23CF-44E3-9099-C40C66FF867C}">
                  <a14:compatExt spid="_x0000_s2098"/>
                </a:ext>
                <a:ext uri="{FF2B5EF4-FFF2-40B4-BE49-F238E27FC236}">
                  <a16:creationId xmlns:a16="http://schemas.microsoft.com/office/drawing/2014/main" id="{00000000-0008-0000-0000-00003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MX" sz="1000" b="0" i="0" u="none" strike="noStrike" baseline="0">
                  <a:solidFill>
                    <a:srgbClr val="000000"/>
                  </a:solidFill>
                  <a:latin typeface="Arial" pitchFamily="2" charset="0"/>
                  <a:cs typeface="Arial" pitchFamily="2" charset="0"/>
                </a:rPr>
                <a:t>Opción 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88900</xdr:colOff>
          <xdr:row>37</xdr:row>
          <xdr:rowOff>38100</xdr:rowOff>
        </xdr:from>
        <xdr:to>
          <xdr:col>13</xdr:col>
          <xdr:colOff>139700</xdr:colOff>
          <xdr:row>39</xdr:row>
          <xdr:rowOff>114300</xdr:rowOff>
        </xdr:to>
        <xdr:sp macro="" textlink="">
          <xdr:nvSpPr>
            <xdr:cNvPr id="2099" name="Button 51" hidden="1">
              <a:extLst>
                <a:ext uri="{63B3BB69-23CF-44E3-9099-C40C66FF867C}">
                  <a14:compatExt spid="_x0000_s2099"/>
                </a:ext>
                <a:ext uri="{FF2B5EF4-FFF2-40B4-BE49-F238E27FC236}">
                  <a16:creationId xmlns:a16="http://schemas.microsoft.com/office/drawing/2014/main" id="{00000000-0008-0000-0000-00003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MX" sz="1000" b="0" i="0" u="none" strike="noStrike" baseline="0">
                  <a:solidFill>
                    <a:srgbClr val="000000"/>
                  </a:solidFill>
                  <a:latin typeface="Arial" pitchFamily="2" charset="0"/>
                  <a:cs typeface="Arial" pitchFamily="2" charset="0"/>
                </a:rPr>
                <a:t>Opción 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88900</xdr:colOff>
          <xdr:row>40</xdr:row>
          <xdr:rowOff>88900</xdr:rowOff>
        </xdr:from>
        <xdr:to>
          <xdr:col>13</xdr:col>
          <xdr:colOff>139700</xdr:colOff>
          <xdr:row>42</xdr:row>
          <xdr:rowOff>177800</xdr:rowOff>
        </xdr:to>
        <xdr:sp macro="" textlink="">
          <xdr:nvSpPr>
            <xdr:cNvPr id="2100" name="Button 52" hidden="1">
              <a:extLst>
                <a:ext uri="{63B3BB69-23CF-44E3-9099-C40C66FF867C}">
                  <a14:compatExt spid="_x0000_s2100"/>
                </a:ext>
                <a:ext uri="{FF2B5EF4-FFF2-40B4-BE49-F238E27FC236}">
                  <a16:creationId xmlns:a16="http://schemas.microsoft.com/office/drawing/2014/main" id="{00000000-0008-0000-0000-00003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MX" sz="1000" b="0" i="0" u="none" strike="noStrike" baseline="0">
                  <a:solidFill>
                    <a:srgbClr val="000000"/>
                  </a:solidFill>
                  <a:latin typeface="Arial" pitchFamily="2" charset="0"/>
                  <a:cs typeface="Arial" pitchFamily="2" charset="0"/>
                </a:rPr>
                <a:t>Opción 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76200</xdr:colOff>
          <xdr:row>43</xdr:row>
          <xdr:rowOff>139700</xdr:rowOff>
        </xdr:from>
        <xdr:to>
          <xdr:col>13</xdr:col>
          <xdr:colOff>114300</xdr:colOff>
          <xdr:row>46</xdr:row>
          <xdr:rowOff>25400</xdr:rowOff>
        </xdr:to>
        <xdr:sp macro="" textlink="">
          <xdr:nvSpPr>
            <xdr:cNvPr id="2101" name="Button 53" hidden="1">
              <a:extLst>
                <a:ext uri="{63B3BB69-23CF-44E3-9099-C40C66FF867C}">
                  <a14:compatExt spid="_x0000_s2101"/>
                </a:ext>
                <a:ext uri="{FF2B5EF4-FFF2-40B4-BE49-F238E27FC236}">
                  <a16:creationId xmlns:a16="http://schemas.microsoft.com/office/drawing/2014/main" id="{00000000-0008-0000-0000-00003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MX" sz="1000" b="0" i="0" u="none" strike="noStrike" baseline="0">
                  <a:solidFill>
                    <a:srgbClr val="000000"/>
                  </a:solidFill>
                  <a:latin typeface="Arial" pitchFamily="2" charset="0"/>
                  <a:cs typeface="Arial" pitchFamily="2" charset="0"/>
                </a:rPr>
                <a:t>Opción 3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12700</xdr:colOff>
          <xdr:row>57</xdr:row>
          <xdr:rowOff>127000</xdr:rowOff>
        </xdr:from>
        <xdr:to>
          <xdr:col>8</xdr:col>
          <xdr:colOff>660400</xdr:colOff>
          <xdr:row>64</xdr:row>
          <xdr:rowOff>165100</xdr:rowOff>
        </xdr:to>
        <xdr:sp macro="" textlink="">
          <xdr:nvSpPr>
            <xdr:cNvPr id="2102" name="Button 54" hidden="1">
              <a:extLst>
                <a:ext uri="{63B3BB69-23CF-44E3-9099-C40C66FF867C}">
                  <a14:compatExt spid="_x0000_s2102"/>
                </a:ext>
                <a:ext uri="{FF2B5EF4-FFF2-40B4-BE49-F238E27FC236}">
                  <a16:creationId xmlns:a16="http://schemas.microsoft.com/office/drawing/2014/main" id="{00000000-0008-0000-0000-00003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MX" sz="1000" b="0" i="0" u="none" strike="noStrike" baseline="0">
                  <a:solidFill>
                    <a:srgbClr val="000000"/>
                  </a:solidFill>
                  <a:latin typeface="Arial" pitchFamily="2" charset="0"/>
                  <a:cs typeface="Arial" pitchFamily="2" charset="0"/>
                </a:rPr>
                <a:t>Imprimir PDF, Cotización Comparativa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444500</xdr:colOff>
          <xdr:row>57</xdr:row>
          <xdr:rowOff>76200</xdr:rowOff>
        </xdr:from>
        <xdr:to>
          <xdr:col>14</xdr:col>
          <xdr:colOff>0</xdr:colOff>
          <xdr:row>64</xdr:row>
          <xdr:rowOff>127000</xdr:rowOff>
        </xdr:to>
        <xdr:sp macro="" textlink="">
          <xdr:nvSpPr>
            <xdr:cNvPr id="2109" name="Button 61" hidden="1">
              <a:extLst>
                <a:ext uri="{63B3BB69-23CF-44E3-9099-C40C66FF867C}">
                  <a14:compatExt spid="_x0000_s2109"/>
                </a:ext>
                <a:ext uri="{FF2B5EF4-FFF2-40B4-BE49-F238E27FC236}">
                  <a16:creationId xmlns:a16="http://schemas.microsoft.com/office/drawing/2014/main" id="{00000000-0008-0000-0000-00003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MX" sz="1000" b="0" i="0" u="none" strike="noStrike" baseline="0">
                  <a:solidFill>
                    <a:srgbClr val="000000"/>
                  </a:solidFill>
                  <a:latin typeface="Arial" pitchFamily="2" charset="0"/>
                  <a:cs typeface="Arial" pitchFamily="2" charset="0"/>
                </a:rPr>
                <a:t>Imprimir PDF, Folleto de Venta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762000</xdr:colOff>
          <xdr:row>57</xdr:row>
          <xdr:rowOff>114300</xdr:rowOff>
        </xdr:from>
        <xdr:to>
          <xdr:col>9</xdr:col>
          <xdr:colOff>698500</xdr:colOff>
          <xdr:row>64</xdr:row>
          <xdr:rowOff>152400</xdr:rowOff>
        </xdr:to>
        <xdr:sp macro="" textlink="">
          <xdr:nvSpPr>
            <xdr:cNvPr id="2110" name="Button 62" hidden="1">
              <a:extLst>
                <a:ext uri="{63B3BB69-23CF-44E3-9099-C40C66FF867C}">
                  <a14:compatExt spid="_x0000_s2110"/>
                </a:ext>
                <a:ext uri="{FF2B5EF4-FFF2-40B4-BE49-F238E27FC236}">
                  <a16:creationId xmlns:a16="http://schemas.microsoft.com/office/drawing/2014/main" id="{00000000-0008-0000-0000-00003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MX" sz="1000" b="0" i="0" u="none" strike="noStrike" baseline="0">
                  <a:solidFill>
                    <a:srgbClr val="000000"/>
                  </a:solidFill>
                  <a:latin typeface="Arial" pitchFamily="2" charset="0"/>
                  <a:cs typeface="Arial" pitchFamily="2" charset="0"/>
                </a:rPr>
                <a:t>Ver Comparativo</a:t>
              </a:r>
            </a:p>
          </xdr:txBody>
        </xdr:sp>
        <xdr:clientData fPrintsWithSheet="0"/>
      </xdr:twoCellAnchor>
    </mc:Choice>
    <mc:Fallback/>
  </mc:AlternateContent>
  <xdr:twoCellAnchor>
    <xdr:from>
      <xdr:col>7</xdr:col>
      <xdr:colOff>15120</xdr:colOff>
      <xdr:row>55</xdr:row>
      <xdr:rowOff>120953</xdr:rowOff>
    </xdr:from>
    <xdr:to>
      <xdr:col>9</xdr:col>
      <xdr:colOff>695476</xdr:colOff>
      <xdr:row>57</xdr:row>
      <xdr:rowOff>60477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8421310" y="11278810"/>
          <a:ext cx="2600476" cy="332619"/>
        </a:xfrm>
        <a:prstGeom prst="rect">
          <a:avLst/>
        </a:prstGeom>
        <a:solidFill>
          <a:srgbClr val="063B75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400"/>
            <a:t>Comparativo</a:t>
          </a:r>
        </a:p>
      </xdr:txBody>
    </xdr:sp>
    <xdr:clientData/>
  </xdr:twoCellAnchor>
  <xdr:twoCellAnchor>
    <xdr:from>
      <xdr:col>10</xdr:col>
      <xdr:colOff>46568</xdr:colOff>
      <xdr:row>55</xdr:row>
      <xdr:rowOff>107043</xdr:rowOff>
    </xdr:from>
    <xdr:to>
      <xdr:col>13</xdr:col>
      <xdr:colOff>1089782</xdr:colOff>
      <xdr:row>57</xdr:row>
      <xdr:rowOff>46567</xdr:rowOff>
    </xdr:to>
    <xdr:sp macro="" textlink="">
      <xdr:nvSpPr>
        <xdr:cNvPr id="20" name="Rectangl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11295139" y="11264900"/>
          <a:ext cx="2600476" cy="332619"/>
        </a:xfrm>
        <a:prstGeom prst="rect">
          <a:avLst/>
        </a:prstGeom>
        <a:solidFill>
          <a:srgbClr val="063B75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400">
              <a:solidFill>
                <a:schemeClr val="bg1"/>
              </a:solidFill>
            </a:rPr>
            <a:t>Individual</a:t>
          </a:r>
        </a:p>
      </xdr:txBody>
    </xdr:sp>
    <xdr:clientData/>
  </xdr:twoCellAnchor>
  <xdr:twoCellAnchor editAs="oneCell">
    <xdr:from>
      <xdr:col>7</xdr:col>
      <xdr:colOff>20471</xdr:colOff>
      <xdr:row>14</xdr:row>
      <xdr:rowOff>94204</xdr:rowOff>
    </xdr:from>
    <xdr:to>
      <xdr:col>14</xdr:col>
      <xdr:colOff>5351</xdr:colOff>
      <xdr:row>22</xdr:row>
      <xdr:rowOff>105198</xdr:rowOff>
    </xdr:to>
    <xdr:pic>
      <xdr:nvPicPr>
        <xdr:cNvPr id="21" name="Imagen 3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2241"/>
        <a:stretch/>
      </xdr:blipFill>
      <xdr:spPr>
        <a:xfrm>
          <a:off x="8431779" y="4480589"/>
          <a:ext cx="5455649" cy="1749918"/>
        </a:xfrm>
        <a:prstGeom prst="rect">
          <a:avLst/>
        </a:prstGeom>
      </xdr:spPr>
    </xdr:pic>
    <xdr:clientData/>
  </xdr:twoCellAnchor>
  <xdr:twoCellAnchor editAs="oneCell">
    <xdr:from>
      <xdr:col>8</xdr:col>
      <xdr:colOff>1154037</xdr:colOff>
      <xdr:row>22</xdr:row>
      <xdr:rowOff>39079</xdr:rowOff>
    </xdr:from>
    <xdr:to>
      <xdr:col>12</xdr:col>
      <xdr:colOff>396341</xdr:colOff>
      <xdr:row>32</xdr:row>
      <xdr:rowOff>29883</xdr:rowOff>
    </xdr:to>
    <xdr:pic>
      <xdr:nvPicPr>
        <xdr:cNvPr id="22" name="Imagen 3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682"/>
        <a:stretch/>
      </xdr:blipFill>
      <xdr:spPr>
        <a:xfrm>
          <a:off x="9802737" y="6300179"/>
          <a:ext cx="2049004" cy="18024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11205</xdr:colOff>
      <xdr:row>1</xdr:row>
      <xdr:rowOff>22412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962529" cy="17257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101600</xdr:colOff>
      <xdr:row>0</xdr:row>
      <xdr:rowOff>0</xdr:rowOff>
    </xdr:from>
    <xdr:to>
      <xdr:col>13</xdr:col>
      <xdr:colOff>254000</xdr:colOff>
      <xdr:row>33</xdr:row>
      <xdr:rowOff>138142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00" y="0"/>
          <a:ext cx="9296400" cy="5481667"/>
        </a:xfrm>
        <a:prstGeom prst="rect">
          <a:avLst/>
        </a:prstGeom>
      </xdr:spPr>
    </xdr:pic>
    <xdr:clientData/>
  </xdr:twoCellAnchor>
  <xdr:twoCellAnchor editAs="oneCell">
    <xdr:from>
      <xdr:col>1</xdr:col>
      <xdr:colOff>111900</xdr:colOff>
      <xdr:row>33</xdr:row>
      <xdr:rowOff>137300</xdr:rowOff>
    </xdr:from>
    <xdr:to>
      <xdr:col>13</xdr:col>
      <xdr:colOff>264300</xdr:colOff>
      <xdr:row>55</xdr:row>
      <xdr:rowOff>32525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900" y="5480825"/>
          <a:ext cx="9296400" cy="3457575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55</xdr:row>
      <xdr:rowOff>46000</xdr:rowOff>
    </xdr:from>
    <xdr:to>
      <xdr:col>13</xdr:col>
      <xdr:colOff>254000</xdr:colOff>
      <xdr:row>88</xdr:row>
      <xdr:rowOff>11075</xdr:rowOff>
    </xdr:to>
    <xdr:pic>
      <xdr:nvPicPr>
        <xdr:cNvPr id="5" name="Picture 6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00" y="8951875"/>
          <a:ext cx="9296400" cy="5308600"/>
        </a:xfrm>
        <a:prstGeom prst="rect">
          <a:avLst/>
        </a:prstGeom>
      </xdr:spPr>
    </xdr:pic>
    <xdr:clientData/>
  </xdr:twoCellAnchor>
  <xdr:twoCellAnchor>
    <xdr:from>
      <xdr:col>0</xdr:col>
      <xdr:colOff>165100</xdr:colOff>
      <xdr:row>0</xdr:row>
      <xdr:rowOff>12700</xdr:rowOff>
    </xdr:from>
    <xdr:to>
      <xdr:col>1</xdr:col>
      <xdr:colOff>38100</xdr:colOff>
      <xdr:row>4</xdr:row>
      <xdr:rowOff>25400</xdr:rowOff>
    </xdr:to>
    <xdr:sp macro="" textlink="">
      <xdr:nvSpPr>
        <xdr:cNvPr id="6" name="Rounded Rectangle 8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65100" y="12700"/>
          <a:ext cx="635000" cy="660400"/>
        </a:xfrm>
        <a:prstGeom prst="roundRect">
          <a:avLst/>
        </a:prstGeom>
        <a:solidFill>
          <a:srgbClr val="063B75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3200">
              <a:solidFill>
                <a:schemeClr val="bg1"/>
              </a:solidFill>
            </a:rPr>
            <a:t>1</a:t>
          </a:r>
        </a:p>
      </xdr:txBody>
    </xdr:sp>
    <xdr:clientData/>
  </xdr:twoCellAnchor>
  <xdr:twoCellAnchor>
    <xdr:from>
      <xdr:col>0</xdr:col>
      <xdr:colOff>114300</xdr:colOff>
      <xdr:row>15</xdr:row>
      <xdr:rowOff>50800</xdr:rowOff>
    </xdr:from>
    <xdr:to>
      <xdr:col>0</xdr:col>
      <xdr:colOff>812800</xdr:colOff>
      <xdr:row>19</xdr:row>
      <xdr:rowOff>63500</xdr:rowOff>
    </xdr:to>
    <xdr:sp macro="" textlink="">
      <xdr:nvSpPr>
        <xdr:cNvPr id="7" name="Rounded Rectangle 9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14300" y="2479675"/>
          <a:ext cx="650875" cy="660400"/>
        </a:xfrm>
        <a:prstGeom prst="roundRect">
          <a:avLst/>
        </a:prstGeom>
        <a:solidFill>
          <a:srgbClr val="063B75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400">
              <a:solidFill>
                <a:schemeClr val="bg1"/>
              </a:solidFill>
            </a:rPr>
            <a:t>1.1</a:t>
          </a:r>
        </a:p>
      </xdr:txBody>
    </xdr:sp>
    <xdr:clientData/>
  </xdr:twoCellAnchor>
  <xdr:twoCellAnchor>
    <xdr:from>
      <xdr:col>0</xdr:col>
      <xdr:colOff>101600</xdr:colOff>
      <xdr:row>32</xdr:row>
      <xdr:rowOff>101600</xdr:rowOff>
    </xdr:from>
    <xdr:to>
      <xdr:col>0</xdr:col>
      <xdr:colOff>800100</xdr:colOff>
      <xdr:row>36</xdr:row>
      <xdr:rowOff>114300</xdr:rowOff>
    </xdr:to>
    <xdr:sp macro="" textlink="">
      <xdr:nvSpPr>
        <xdr:cNvPr id="8" name="Rounded Rectangle 10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101600" y="5283200"/>
          <a:ext cx="660400" cy="660400"/>
        </a:xfrm>
        <a:prstGeom prst="roundRect">
          <a:avLst/>
        </a:prstGeom>
        <a:solidFill>
          <a:srgbClr val="063B75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3200">
              <a:solidFill>
                <a:schemeClr val="bg1"/>
              </a:solidFill>
            </a:rPr>
            <a:t>2</a:t>
          </a:r>
        </a:p>
      </xdr:txBody>
    </xdr:sp>
    <xdr:clientData/>
  </xdr:twoCellAnchor>
  <xdr:twoCellAnchor>
    <xdr:from>
      <xdr:col>0</xdr:col>
      <xdr:colOff>127000</xdr:colOff>
      <xdr:row>40</xdr:row>
      <xdr:rowOff>139700</xdr:rowOff>
    </xdr:from>
    <xdr:to>
      <xdr:col>1</xdr:col>
      <xdr:colOff>0</xdr:colOff>
      <xdr:row>44</xdr:row>
      <xdr:rowOff>152400</xdr:rowOff>
    </xdr:to>
    <xdr:sp macro="" textlink="">
      <xdr:nvSpPr>
        <xdr:cNvPr id="9" name="Rounded Rectangle 11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127000" y="6616700"/>
          <a:ext cx="635000" cy="660400"/>
        </a:xfrm>
        <a:prstGeom prst="roundRect">
          <a:avLst/>
        </a:prstGeom>
        <a:solidFill>
          <a:srgbClr val="063B75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3200">
              <a:solidFill>
                <a:schemeClr val="bg1"/>
              </a:solidFill>
            </a:rPr>
            <a:t>3</a:t>
          </a:r>
        </a:p>
      </xdr:txBody>
    </xdr:sp>
    <xdr:clientData/>
  </xdr:twoCellAnchor>
  <xdr:twoCellAnchor>
    <xdr:from>
      <xdr:col>0</xdr:col>
      <xdr:colOff>152400</xdr:colOff>
      <xdr:row>55</xdr:row>
      <xdr:rowOff>114300</xdr:rowOff>
    </xdr:from>
    <xdr:to>
      <xdr:col>1</xdr:col>
      <xdr:colOff>25400</xdr:colOff>
      <xdr:row>59</xdr:row>
      <xdr:rowOff>127000</xdr:rowOff>
    </xdr:to>
    <xdr:sp macro="" textlink="">
      <xdr:nvSpPr>
        <xdr:cNvPr id="10" name="Rounded Rectangle 12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152400" y="9020175"/>
          <a:ext cx="635000" cy="660400"/>
        </a:xfrm>
        <a:prstGeom prst="roundRect">
          <a:avLst/>
        </a:prstGeom>
        <a:solidFill>
          <a:srgbClr val="063B75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3200">
              <a:solidFill>
                <a:schemeClr val="bg1"/>
              </a:solidFill>
            </a:rPr>
            <a:t>4</a:t>
          </a:r>
        </a:p>
      </xdr:txBody>
    </xdr:sp>
    <xdr:clientData/>
  </xdr:twoCellAnchor>
  <xdr:twoCellAnchor>
    <xdr:from>
      <xdr:col>0</xdr:col>
      <xdr:colOff>215900</xdr:colOff>
      <xdr:row>75</xdr:row>
      <xdr:rowOff>88900</xdr:rowOff>
    </xdr:from>
    <xdr:to>
      <xdr:col>1</xdr:col>
      <xdr:colOff>88900</xdr:colOff>
      <xdr:row>79</xdr:row>
      <xdr:rowOff>101600</xdr:rowOff>
    </xdr:to>
    <xdr:sp macro="" textlink="">
      <xdr:nvSpPr>
        <xdr:cNvPr id="11" name="Rounded Rectangle 13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215900" y="12233275"/>
          <a:ext cx="635000" cy="660400"/>
        </a:xfrm>
        <a:prstGeom prst="roundRect">
          <a:avLst/>
        </a:prstGeom>
        <a:solidFill>
          <a:srgbClr val="063B75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3200">
              <a:solidFill>
                <a:schemeClr val="bg1"/>
              </a:solidFill>
            </a:rPr>
            <a:t>5</a:t>
          </a:r>
        </a:p>
      </xdr:txBody>
    </xdr:sp>
    <xdr:clientData/>
  </xdr:twoCellAnchor>
  <xdr:twoCellAnchor editAs="oneCell">
    <xdr:from>
      <xdr:col>1</xdr:col>
      <xdr:colOff>114299</xdr:colOff>
      <xdr:row>60</xdr:row>
      <xdr:rowOff>85725</xdr:rowOff>
    </xdr:from>
    <xdr:to>
      <xdr:col>8</xdr:col>
      <xdr:colOff>247650</xdr:colOff>
      <xdr:row>72</xdr:row>
      <xdr:rowOff>133350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76299" y="9801225"/>
          <a:ext cx="5467351" cy="19907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1</xdr:row>
          <xdr:rowOff>12700</xdr:rowOff>
        </xdr:from>
        <xdr:to>
          <xdr:col>9</xdr:col>
          <xdr:colOff>355600</xdr:colOff>
          <xdr:row>8</xdr:row>
          <xdr:rowOff>50800</xdr:rowOff>
        </xdr:to>
        <xdr:sp macro="" textlink="">
          <xdr:nvSpPr>
            <xdr:cNvPr id="5121" name="Button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2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MX" sz="1000" b="0" i="0" u="none" strike="noStrike" baseline="0">
                  <a:solidFill>
                    <a:srgbClr val="000000"/>
                  </a:solidFill>
                  <a:latin typeface="Arial" pitchFamily="2" charset="0"/>
                  <a:cs typeface="Arial" pitchFamily="2" charset="0"/>
                </a:rPr>
                <a:t>Volver a cotizador</a:t>
              </a:r>
            </a:p>
          </xdr:txBody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11905</xdr:colOff>
      <xdr:row>0</xdr:row>
      <xdr:rowOff>15876</xdr:rowOff>
    </xdr:from>
    <xdr:to>
      <xdr:col>5</xdr:col>
      <xdr:colOff>733425</xdr:colOff>
      <xdr:row>14</xdr:row>
      <xdr:rowOff>42516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205" y="15876"/>
          <a:ext cx="5407820" cy="1455390"/>
        </a:xfrm>
        <a:prstGeom prst="rect">
          <a:avLst/>
        </a:prstGeom>
      </xdr:spPr>
    </xdr:pic>
    <xdr:clientData/>
  </xdr:twoCellAnchor>
  <xdr:twoCellAnchor editAs="oneCell">
    <xdr:from>
      <xdr:col>1</xdr:col>
      <xdr:colOff>14451</xdr:colOff>
      <xdr:row>62</xdr:row>
      <xdr:rowOff>100545</xdr:rowOff>
    </xdr:from>
    <xdr:to>
      <xdr:col>5</xdr:col>
      <xdr:colOff>748242</xdr:colOff>
      <xdr:row>67</xdr:row>
      <xdr:rowOff>125299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51" y="9101670"/>
          <a:ext cx="6078374" cy="844963"/>
        </a:xfrm>
        <a:prstGeom prst="rect">
          <a:avLst/>
        </a:prstGeom>
      </xdr:spPr>
    </xdr:pic>
    <xdr:clientData/>
  </xdr:twoCellAnchor>
  <xdr:twoCellAnchor editAs="oneCell">
    <xdr:from>
      <xdr:col>1</xdr:col>
      <xdr:colOff>14817</xdr:colOff>
      <xdr:row>54</xdr:row>
      <xdr:rowOff>32810</xdr:rowOff>
    </xdr:from>
    <xdr:to>
      <xdr:col>5</xdr:col>
      <xdr:colOff>748243</xdr:colOff>
      <xdr:row>62</xdr:row>
      <xdr:rowOff>110556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17" y="7721602"/>
          <a:ext cx="6078009" cy="13900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112055</xdr:colOff>
      <xdr:row>0</xdr:row>
      <xdr:rowOff>22146</xdr:rowOff>
    </xdr:from>
    <xdr:to>
      <xdr:col>5</xdr:col>
      <xdr:colOff>295275</xdr:colOff>
      <xdr:row>14</xdr:row>
      <xdr:rowOff>18777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55" y="22146"/>
          <a:ext cx="4850470" cy="134918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28577</xdr:colOff>
      <xdr:row>83</xdr:row>
      <xdr:rowOff>28575</xdr:rowOff>
    </xdr:from>
    <xdr:to>
      <xdr:col>5</xdr:col>
      <xdr:colOff>323851</xdr:colOff>
      <xdr:row>87</xdr:row>
      <xdr:rowOff>106674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7" y="9705975"/>
          <a:ext cx="4848224" cy="65912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6</xdr:col>
      <xdr:colOff>508147</xdr:colOff>
      <xdr:row>44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5080146" cy="7143749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0</xdr:row>
      <xdr:rowOff>0</xdr:rowOff>
    </xdr:from>
    <xdr:to>
      <xdr:col>13</xdr:col>
      <xdr:colOff>344323</xdr:colOff>
      <xdr:row>44</xdr:row>
      <xdr:rowOff>38100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5875" y="0"/>
          <a:ext cx="5087773" cy="7162800"/>
        </a:xfrm>
        <a:prstGeom prst="rect">
          <a:avLst/>
        </a:prstGeom>
      </xdr:spPr>
    </xdr:pic>
    <xdr:clientData/>
  </xdr:twoCellAnchor>
  <xdr:twoCellAnchor editAs="oneCell">
    <xdr:from>
      <xdr:col>14</xdr:col>
      <xdr:colOff>9525</xdr:colOff>
      <xdr:row>0</xdr:row>
      <xdr:rowOff>0</xdr:rowOff>
    </xdr:from>
    <xdr:to>
      <xdr:col>21</xdr:col>
      <xdr:colOff>0</xdr:colOff>
      <xdr:row>44</xdr:row>
      <xdr:rowOff>67732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1275" y="0"/>
          <a:ext cx="5105400" cy="7192432"/>
        </a:xfrm>
        <a:prstGeom prst="rect">
          <a:avLst/>
        </a:prstGeom>
      </xdr:spPr>
    </xdr:pic>
    <xdr:clientData/>
  </xdr:twoCellAnchor>
  <xdr:twoCellAnchor editAs="oneCell">
    <xdr:from>
      <xdr:col>21</xdr:col>
      <xdr:colOff>19985</xdr:colOff>
      <xdr:row>0</xdr:row>
      <xdr:rowOff>0</xdr:rowOff>
    </xdr:from>
    <xdr:to>
      <xdr:col>28</xdr:col>
      <xdr:colOff>0</xdr:colOff>
      <xdr:row>44</xdr:row>
      <xdr:rowOff>149136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26660" y="0"/>
          <a:ext cx="5104465" cy="7273836"/>
        </a:xfrm>
        <a:prstGeom prst="rect">
          <a:avLst/>
        </a:prstGeom>
      </xdr:spPr>
    </xdr:pic>
    <xdr:clientData/>
  </xdr:twoCellAnchor>
  <xdr:twoCellAnchor editAs="oneCell">
    <xdr:from>
      <xdr:col>28</xdr:col>
      <xdr:colOff>19050</xdr:colOff>
      <xdr:row>0</xdr:row>
      <xdr:rowOff>0</xdr:rowOff>
    </xdr:from>
    <xdr:to>
      <xdr:col>35</xdr:col>
      <xdr:colOff>3246</xdr:colOff>
      <xdr:row>44</xdr:row>
      <xdr:rowOff>85725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50175" y="0"/>
          <a:ext cx="5118171" cy="7210425"/>
        </a:xfrm>
        <a:prstGeom prst="rect">
          <a:avLst/>
        </a:prstGeom>
      </xdr:spPr>
    </xdr:pic>
    <xdr:clientData/>
  </xdr:twoCellAnchor>
  <xdr:twoCellAnchor editAs="oneCell">
    <xdr:from>
      <xdr:col>35</xdr:col>
      <xdr:colOff>19051</xdr:colOff>
      <xdr:row>0</xdr:row>
      <xdr:rowOff>0</xdr:rowOff>
    </xdr:from>
    <xdr:to>
      <xdr:col>41</xdr:col>
      <xdr:colOff>425092</xdr:colOff>
      <xdr:row>44</xdr:row>
      <xdr:rowOff>95250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84151" y="0"/>
          <a:ext cx="5120916" cy="72199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0070C0"/>
    <outlinePr summaryBelow="0" summaryRight="0"/>
  </sheetPr>
  <dimension ref="A1:BB155"/>
  <sheetViews>
    <sheetView showGridLines="0" tabSelected="1" topLeftCell="A11" zoomScaleNormal="100" workbookViewId="0">
      <selection activeCell="F20" sqref="F20"/>
    </sheetView>
  </sheetViews>
  <sheetFormatPr baseColWidth="10" defaultColWidth="14.5" defaultRowHeight="15.75" customHeight="1" x14ac:dyDescent="0.15"/>
  <cols>
    <col min="1" max="1" width="28.5" style="113" customWidth="1"/>
    <col min="2" max="2" width="20.33203125" style="113" customWidth="1"/>
    <col min="3" max="3" width="20" style="113" customWidth="1"/>
    <col min="4" max="4" width="25" style="113" customWidth="1"/>
    <col min="5" max="5" width="21" style="113" customWidth="1"/>
    <col min="6" max="6" width="19.6640625" style="113" customWidth="1"/>
    <col min="7" max="7" width="3" style="113" customWidth="1"/>
    <col min="8" max="8" width="8" style="113" customWidth="1"/>
    <col min="9" max="9" width="17.33203125" style="113" customWidth="1"/>
    <col min="10" max="10" width="12.1640625" style="113" customWidth="1"/>
    <col min="11" max="11" width="6.5" style="113" customWidth="1"/>
    <col min="12" max="12" width="6.1640625" style="113" customWidth="1"/>
    <col min="13" max="13" width="7.6640625" style="113" customWidth="1"/>
    <col min="14" max="14" width="14" style="113" customWidth="1"/>
    <col min="15" max="16384" width="14.5" style="113"/>
  </cols>
  <sheetData>
    <row r="1" spans="1:54" ht="134.25" customHeight="1" x14ac:dyDescent="0.15">
      <c r="F1" s="114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</row>
    <row r="2" spans="1:54" ht="30.75" customHeight="1" x14ac:dyDescent="0.15">
      <c r="A2" s="336" t="s">
        <v>179</v>
      </c>
      <c r="B2" s="337"/>
      <c r="C2" s="337"/>
      <c r="D2" s="337"/>
      <c r="E2" s="337"/>
      <c r="F2" s="338"/>
      <c r="G2" s="8"/>
      <c r="H2" s="326" t="s">
        <v>191</v>
      </c>
      <c r="I2" s="327"/>
      <c r="J2" s="327"/>
      <c r="K2" s="327"/>
      <c r="L2" s="327"/>
      <c r="M2" s="327"/>
      <c r="N2" s="32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</row>
    <row r="3" spans="1:54" ht="12.75" customHeight="1" x14ac:dyDescent="0.15">
      <c r="A3" s="339"/>
      <c r="B3" s="340"/>
      <c r="C3" s="340"/>
      <c r="D3" s="340"/>
      <c r="E3" s="340"/>
      <c r="F3" s="341"/>
      <c r="G3" s="8"/>
      <c r="H3" s="329"/>
      <c r="I3" s="330"/>
      <c r="J3" s="330"/>
      <c r="K3" s="330"/>
      <c r="L3" s="330"/>
      <c r="M3" s="330"/>
      <c r="N3" s="331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</row>
    <row r="4" spans="1:54" ht="23" customHeight="1" x14ac:dyDescent="0.2">
      <c r="A4" s="60" t="s">
        <v>180</v>
      </c>
      <c r="B4" s="73"/>
      <c r="C4" s="73"/>
      <c r="D4" s="73"/>
      <c r="E4" s="73"/>
      <c r="F4" s="74"/>
      <c r="G4" s="8"/>
      <c r="H4" s="83"/>
      <c r="I4" s="40"/>
      <c r="J4" s="40"/>
      <c r="K4" s="332" t="s">
        <v>108</v>
      </c>
      <c r="L4" s="333"/>
      <c r="M4" s="333"/>
      <c r="N4" s="84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</row>
    <row r="5" spans="1:54" ht="17.25" customHeight="1" x14ac:dyDescent="0.2">
      <c r="A5" s="65"/>
      <c r="B5" s="51"/>
      <c r="C5" s="51"/>
      <c r="D5" s="51"/>
      <c r="E5" s="51"/>
      <c r="F5" s="75"/>
      <c r="G5" s="8"/>
      <c r="H5" s="85" t="s">
        <v>107</v>
      </c>
      <c r="I5" s="42" t="s">
        <v>17</v>
      </c>
      <c r="J5" s="41" t="s">
        <v>88</v>
      </c>
      <c r="K5" s="82" t="s">
        <v>24</v>
      </c>
      <c r="L5" s="82" t="s">
        <v>25</v>
      </c>
      <c r="M5" s="82" t="s">
        <v>26</v>
      </c>
      <c r="N5" s="86" t="s">
        <v>18</v>
      </c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</row>
    <row r="6" spans="1:54" ht="15.75" customHeight="1" x14ac:dyDescent="0.25">
      <c r="A6" s="67"/>
      <c r="B6" s="52" t="s">
        <v>177</v>
      </c>
      <c r="C6" s="56">
        <f ca="1">TODAY()</f>
        <v>44692</v>
      </c>
      <c r="D6" s="11"/>
      <c r="E6" s="11"/>
      <c r="F6" s="66"/>
      <c r="G6" s="31"/>
      <c r="H6" s="13"/>
      <c r="I6" s="13"/>
      <c r="J6" s="13"/>
      <c r="K6" s="14"/>
      <c r="L6" s="13"/>
      <c r="M6" s="13"/>
      <c r="N6" s="13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</row>
    <row r="7" spans="1:54" ht="14" x14ac:dyDescent="0.15">
      <c r="A7" s="67"/>
      <c r="B7" s="110" t="s">
        <v>3</v>
      </c>
      <c r="C7" s="344"/>
      <c r="D7" s="345"/>
      <c r="E7" s="53"/>
      <c r="F7" s="76"/>
      <c r="G7" s="119"/>
      <c r="H7" s="13"/>
      <c r="I7" s="13"/>
      <c r="J7" s="13"/>
      <c r="K7" s="14"/>
      <c r="L7" s="13"/>
      <c r="M7" s="13"/>
      <c r="N7" s="13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</row>
    <row r="8" spans="1:54" ht="14" x14ac:dyDescent="0.15">
      <c r="A8" s="67"/>
      <c r="B8" s="110" t="s">
        <v>112</v>
      </c>
      <c r="C8" s="58"/>
      <c r="D8" s="11"/>
      <c r="E8" s="11"/>
      <c r="F8" s="66"/>
      <c r="G8" s="31"/>
      <c r="H8" s="13"/>
      <c r="I8" s="13"/>
      <c r="J8" s="13"/>
      <c r="K8" s="14"/>
      <c r="L8" s="13"/>
      <c r="M8" s="13"/>
      <c r="N8" s="13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</row>
    <row r="9" spans="1:54" ht="14" x14ac:dyDescent="0.15">
      <c r="A9" s="67"/>
      <c r="B9" s="110" t="s">
        <v>12</v>
      </c>
      <c r="C9" s="57"/>
      <c r="D9" s="11"/>
      <c r="E9" s="11"/>
      <c r="F9" s="66"/>
      <c r="H9" s="13"/>
      <c r="I9" s="13"/>
      <c r="J9" s="13"/>
      <c r="K9" s="14"/>
      <c r="L9" s="13"/>
      <c r="M9" s="13"/>
      <c r="N9" s="13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</row>
    <row r="10" spans="1:54" ht="14" x14ac:dyDescent="0.15">
      <c r="A10" s="67"/>
      <c r="B10" s="111"/>
      <c r="C10" s="122"/>
      <c r="D10" s="115"/>
      <c r="E10" s="116"/>
      <c r="F10" s="123"/>
      <c r="G10" s="124"/>
      <c r="H10" s="13"/>
      <c r="I10" s="13"/>
      <c r="J10" s="13"/>
      <c r="K10" s="14"/>
      <c r="L10" s="13"/>
      <c r="M10" s="13"/>
      <c r="N10" s="13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</row>
    <row r="11" spans="1:54" s="121" customFormat="1" ht="14" x14ac:dyDescent="0.15">
      <c r="A11" s="77"/>
      <c r="B11" s="110" t="s">
        <v>14</v>
      </c>
      <c r="C11" s="57"/>
      <c r="D11" s="54" t="s">
        <v>15</v>
      </c>
      <c r="E11" s="59" t="e">
        <f>VLOOKUP(C11,Master!B3:C35,2,FALSE)</f>
        <v>#N/A</v>
      </c>
      <c r="F11" s="78"/>
      <c r="H11" s="13"/>
      <c r="I11" s="13"/>
      <c r="J11" s="13"/>
      <c r="K11" s="14"/>
      <c r="L11" s="13"/>
      <c r="M11" s="13"/>
      <c r="N11" s="13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</row>
    <row r="12" spans="1:54" ht="17.25" customHeight="1" x14ac:dyDescent="0.15">
      <c r="A12" s="67"/>
      <c r="B12" s="111"/>
      <c r="C12" s="120"/>
      <c r="E12" s="347"/>
      <c r="F12" s="348"/>
      <c r="G12" s="8"/>
      <c r="H12" s="13"/>
      <c r="I12" s="13"/>
      <c r="J12" s="13"/>
      <c r="K12" s="14"/>
      <c r="L12" s="13"/>
      <c r="M12" s="13"/>
      <c r="N12" s="13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</row>
    <row r="13" spans="1:54" ht="18" customHeight="1" x14ac:dyDescent="0.15">
      <c r="A13" s="67"/>
      <c r="B13" s="111" t="s">
        <v>190</v>
      </c>
      <c r="C13" s="58"/>
      <c r="D13" s="183"/>
      <c r="E13" s="347"/>
      <c r="F13" s="348"/>
      <c r="G13" s="8"/>
      <c r="H13" s="13"/>
      <c r="I13" s="13"/>
      <c r="J13" s="13"/>
      <c r="K13" s="14"/>
      <c r="L13" s="13"/>
      <c r="M13" s="13"/>
      <c r="N13" s="13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</row>
    <row r="14" spans="1:54" ht="13" x14ac:dyDescent="0.15">
      <c r="A14" s="68"/>
      <c r="B14" s="71"/>
      <c r="C14" s="72"/>
      <c r="D14" s="184"/>
      <c r="E14" s="185"/>
      <c r="F14" s="186"/>
      <c r="G14" s="8"/>
      <c r="H14" s="13"/>
      <c r="I14" s="13"/>
      <c r="J14" s="13"/>
      <c r="K14" s="13"/>
      <c r="L14" s="13"/>
      <c r="M14" s="13"/>
      <c r="N14" s="13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</row>
    <row r="15" spans="1:54" ht="13" x14ac:dyDescent="0.15">
      <c r="A15" s="11"/>
      <c r="B15" s="18"/>
      <c r="C15" s="12"/>
      <c r="D15" s="11"/>
      <c r="E15" s="11"/>
      <c r="F15" s="11"/>
      <c r="G15" s="8"/>
      <c r="H15" s="11"/>
      <c r="I15" s="11"/>
      <c r="J15" s="11"/>
      <c r="K15" s="125"/>
      <c r="L15" s="11"/>
      <c r="M15" s="11"/>
      <c r="N15" s="11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</row>
    <row r="16" spans="1:54" ht="25" customHeight="1" x14ac:dyDescent="0.2">
      <c r="A16" s="60" t="s">
        <v>181</v>
      </c>
      <c r="B16" s="61"/>
      <c r="C16" s="62"/>
      <c r="D16" s="63"/>
      <c r="E16" s="63"/>
      <c r="F16" s="64"/>
      <c r="G16" s="8"/>
      <c r="H16" s="11"/>
      <c r="I16" s="11"/>
      <c r="J16" s="11"/>
      <c r="K16" s="125"/>
      <c r="L16" s="11"/>
      <c r="M16" s="11"/>
      <c r="N16" s="11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</row>
    <row r="17" spans="1:47" ht="16" x14ac:dyDescent="0.2">
      <c r="A17" s="65"/>
      <c r="B17" s="18"/>
      <c r="C17" s="12"/>
      <c r="D17" s="11"/>
      <c r="E17" s="11"/>
      <c r="F17" s="66"/>
      <c r="G17" s="8"/>
      <c r="H17" s="11"/>
      <c r="I17" s="11"/>
      <c r="J17" s="11"/>
      <c r="K17" s="125"/>
      <c r="L17" s="11"/>
      <c r="M17" s="11"/>
      <c r="N17" s="11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</row>
    <row r="18" spans="1:47" ht="14" x14ac:dyDescent="0.15">
      <c r="A18" s="67"/>
      <c r="B18" s="110" t="s">
        <v>138</v>
      </c>
      <c r="C18" s="57"/>
      <c r="D18" s="11"/>
      <c r="E18" s="11"/>
      <c r="F18" s="66"/>
      <c r="G18" s="8"/>
      <c r="H18" s="11"/>
      <c r="I18" s="11"/>
      <c r="J18" s="11"/>
      <c r="K18" s="125"/>
      <c r="L18" s="11"/>
      <c r="M18" s="11"/>
      <c r="N18" s="11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</row>
    <row r="19" spans="1:47" ht="14" x14ac:dyDescent="0.15">
      <c r="A19" s="67"/>
      <c r="B19" s="110" t="s">
        <v>137</v>
      </c>
      <c r="C19" s="57"/>
      <c r="D19" s="11"/>
      <c r="E19" s="11"/>
      <c r="F19" s="66"/>
      <c r="G19" s="8"/>
      <c r="H19" s="11"/>
      <c r="I19" s="11"/>
      <c r="J19" s="11"/>
      <c r="K19" s="125"/>
      <c r="L19" s="11"/>
      <c r="M19" s="11"/>
      <c r="N19" s="11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</row>
    <row r="20" spans="1:47" ht="13" x14ac:dyDescent="0.15">
      <c r="A20" s="68"/>
      <c r="B20" s="71"/>
      <c r="C20" s="72"/>
      <c r="D20" s="69"/>
      <c r="E20" s="69"/>
      <c r="F20" s="70"/>
      <c r="G20" s="8"/>
      <c r="H20" s="11"/>
      <c r="I20" s="11"/>
      <c r="J20" s="11"/>
      <c r="K20" s="125"/>
      <c r="L20" s="11"/>
      <c r="M20" s="11"/>
      <c r="N20" s="11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</row>
    <row r="21" spans="1:47" ht="15" customHeight="1" x14ac:dyDescent="0.15">
      <c r="A21" s="8"/>
      <c r="B21" s="8"/>
      <c r="C21" s="8"/>
      <c r="D21" s="8"/>
      <c r="E21" s="8"/>
      <c r="F21" s="8"/>
      <c r="G21" s="8"/>
      <c r="H21" s="11"/>
      <c r="I21" s="11"/>
      <c r="J21" s="11"/>
      <c r="K21" s="125"/>
      <c r="L21" s="11"/>
      <c r="M21" s="11"/>
      <c r="N21" s="11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</row>
    <row r="22" spans="1:47" ht="26" customHeight="1" x14ac:dyDescent="0.2">
      <c r="A22" s="313" t="s">
        <v>182</v>
      </c>
      <c r="B22" s="314"/>
      <c r="C22" s="314"/>
      <c r="D22" s="314"/>
      <c r="E22" s="314"/>
      <c r="F22" s="315"/>
      <c r="G22" s="8"/>
      <c r="H22" s="11"/>
      <c r="I22" s="11"/>
      <c r="J22" s="11"/>
      <c r="K22" s="125"/>
      <c r="L22" s="11"/>
      <c r="M22" s="11"/>
      <c r="N22" s="11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</row>
    <row r="23" spans="1:47" ht="12.75" customHeight="1" x14ac:dyDescent="0.2">
      <c r="A23" s="316"/>
      <c r="B23" s="11"/>
      <c r="C23" s="11"/>
      <c r="D23" s="11"/>
      <c r="E23" s="11"/>
      <c r="F23" s="301"/>
      <c r="G23" s="8"/>
      <c r="H23" s="11"/>
      <c r="I23" s="11"/>
      <c r="J23" s="11"/>
      <c r="K23" s="125"/>
      <c r="L23" s="11"/>
      <c r="M23" s="11"/>
      <c r="N23" s="11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</row>
    <row r="24" spans="1:47" ht="14.25" customHeight="1" x14ac:dyDescent="0.15">
      <c r="A24" s="317"/>
      <c r="B24" s="110" t="s">
        <v>94</v>
      </c>
      <c r="C24" s="334"/>
      <c r="D24" s="335"/>
      <c r="E24" s="31"/>
      <c r="F24" s="301"/>
      <c r="G24" s="8"/>
      <c r="H24" s="30"/>
      <c r="I24" s="30"/>
      <c r="J24" s="11"/>
      <c r="K24" s="125"/>
      <c r="L24" s="11"/>
      <c r="M24" s="11"/>
      <c r="N24" s="11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</row>
    <row r="25" spans="1:47" ht="10.5" customHeight="1" x14ac:dyDescent="0.15">
      <c r="A25" s="317"/>
      <c r="B25" s="110"/>
      <c r="C25" s="31"/>
      <c r="D25" s="117"/>
      <c r="E25" s="31"/>
      <c r="F25" s="301"/>
      <c r="G25" s="8"/>
      <c r="H25" s="11"/>
      <c r="I25" s="11"/>
      <c r="J25" s="11"/>
      <c r="K25" s="125"/>
      <c r="L25" s="11"/>
      <c r="M25" s="11"/>
      <c r="N25" s="11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</row>
    <row r="26" spans="1:47" ht="4.5" customHeight="1" x14ac:dyDescent="0.15">
      <c r="A26" s="317"/>
      <c r="B26" s="112" t="s">
        <v>15</v>
      </c>
      <c r="C26" s="118" t="e">
        <f>'Datos Asegurado'!E11</f>
        <v>#N/A</v>
      </c>
      <c r="D26" s="117"/>
      <c r="E26" s="31"/>
      <c r="F26" s="318"/>
      <c r="G26" s="8"/>
      <c r="H26" s="11"/>
      <c r="I26" s="11"/>
      <c r="J26" s="11"/>
      <c r="K26" s="125"/>
      <c r="L26" s="11"/>
      <c r="M26" s="11"/>
      <c r="N26" s="11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</row>
    <row r="27" spans="1:47" ht="15.75" customHeight="1" x14ac:dyDescent="0.15">
      <c r="A27" s="317"/>
      <c r="B27" s="110" t="s">
        <v>99</v>
      </c>
      <c r="C27" s="79"/>
      <c r="D27" s="31"/>
      <c r="E27" s="31"/>
      <c r="F27" s="301"/>
      <c r="G27" s="8"/>
      <c r="H27" s="126"/>
      <c r="I27" s="126"/>
      <c r="J27" s="126"/>
      <c r="K27" s="126"/>
      <c r="L27" s="126"/>
      <c r="M27" s="126"/>
      <c r="N27" s="126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</row>
    <row r="28" spans="1:47" ht="15.75" customHeight="1" x14ac:dyDescent="0.15">
      <c r="A28" s="317"/>
      <c r="B28" s="110"/>
      <c r="C28" s="55"/>
      <c r="D28" s="187" t="s">
        <v>196</v>
      </c>
      <c r="E28" s="31"/>
      <c r="F28" s="301"/>
      <c r="G28" s="11"/>
      <c r="H28" s="126"/>
      <c r="I28" s="126"/>
      <c r="J28" s="126"/>
      <c r="K28" s="126"/>
      <c r="L28" s="126"/>
      <c r="M28" s="126"/>
      <c r="N28" s="126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</row>
    <row r="29" spans="1:47" ht="15.75" customHeight="1" x14ac:dyDescent="0.15">
      <c r="A29" s="317"/>
      <c r="B29" s="110" t="s">
        <v>100</v>
      </c>
      <c r="C29" s="79"/>
      <c r="D29" s="178" t="s">
        <v>197</v>
      </c>
      <c r="E29" s="197" t="s">
        <v>71</v>
      </c>
      <c r="F29" s="301"/>
      <c r="G29" s="134"/>
      <c r="H29" s="126"/>
      <c r="I29" s="126"/>
      <c r="J29" s="126"/>
      <c r="K29" s="126"/>
      <c r="L29" s="126"/>
      <c r="M29" s="126"/>
      <c r="N29" s="126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</row>
    <row r="30" spans="1:47" ht="15.75" customHeight="1" x14ac:dyDescent="0.15">
      <c r="A30" s="317"/>
      <c r="B30" s="110"/>
      <c r="C30" s="55"/>
      <c r="D30" s="178" t="s">
        <v>203</v>
      </c>
      <c r="E30" s="197" t="s">
        <v>71</v>
      </c>
      <c r="F30" s="319"/>
      <c r="G30" s="135"/>
      <c r="H30" s="126"/>
      <c r="I30" s="126"/>
      <c r="J30" s="126"/>
      <c r="K30" s="126"/>
      <c r="L30" s="126"/>
      <c r="M30" s="126"/>
      <c r="N30" s="126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</row>
    <row r="31" spans="1:47" ht="17" customHeight="1" x14ac:dyDescent="0.15">
      <c r="A31" s="231"/>
      <c r="B31" s="110" t="s">
        <v>101</v>
      </c>
      <c r="C31" s="191"/>
      <c r="D31" s="178" t="s">
        <v>208</v>
      </c>
      <c r="E31" s="198" t="s">
        <v>70</v>
      </c>
      <c r="F31" s="320"/>
      <c r="G31" s="10"/>
      <c r="H31" s="126"/>
      <c r="I31" s="126"/>
      <c r="J31" s="126"/>
      <c r="K31" s="126"/>
      <c r="L31" s="126"/>
      <c r="M31" s="126"/>
      <c r="N31" s="126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</row>
    <row r="32" spans="1:47" ht="17" customHeight="1" x14ac:dyDescent="0.15">
      <c r="A32" s="231"/>
      <c r="B32" s="190"/>
      <c r="C32" s="11"/>
      <c r="D32" s="178" t="s">
        <v>200</v>
      </c>
      <c r="E32" s="198" t="s">
        <v>70</v>
      </c>
      <c r="F32" s="321"/>
      <c r="G32" s="134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</row>
    <row r="33" spans="1:47" ht="17" customHeight="1" x14ac:dyDescent="0.15">
      <c r="A33" s="240"/>
      <c r="B33" s="322"/>
      <c r="C33" s="241"/>
      <c r="D33" s="323" t="s">
        <v>210</v>
      </c>
      <c r="E33" s="324" t="s">
        <v>71</v>
      </c>
      <c r="F33" s="325"/>
      <c r="G33" s="134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</row>
    <row r="34" spans="1:47" ht="15.75" customHeight="1" x14ac:dyDescent="0.15">
      <c r="A34" s="8"/>
      <c r="B34" s="8"/>
      <c r="C34" s="8"/>
      <c r="D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</row>
    <row r="35" spans="1:47" ht="23" customHeight="1" x14ac:dyDescent="0.2">
      <c r="A35" s="192" t="s">
        <v>183</v>
      </c>
      <c r="B35" s="199"/>
      <c r="C35" s="199"/>
      <c r="D35" s="199"/>
      <c r="E35" s="199"/>
      <c r="F35" s="201"/>
      <c r="G35" s="8"/>
      <c r="H35" s="192" t="s">
        <v>186</v>
      </c>
      <c r="I35" s="199"/>
      <c r="J35" s="199"/>
      <c r="K35" s="200"/>
      <c r="L35" s="199"/>
      <c r="M35" s="199"/>
      <c r="N35" s="201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</row>
    <row r="36" spans="1:47" ht="15.75" customHeight="1" x14ac:dyDescent="0.2">
      <c r="A36" s="202"/>
      <c r="B36" s="11"/>
      <c r="C36" s="11"/>
      <c r="D36" s="11"/>
      <c r="E36" s="11"/>
      <c r="F36" s="203"/>
      <c r="G36" s="9"/>
      <c r="H36" s="202"/>
      <c r="I36" s="11"/>
      <c r="J36" s="11"/>
      <c r="K36" s="11"/>
      <c r="L36" s="11"/>
      <c r="M36" s="11"/>
      <c r="N36" s="203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</row>
    <row r="37" spans="1:47" ht="17" customHeight="1" x14ac:dyDescent="0.2">
      <c r="A37" s="342" t="s">
        <v>184</v>
      </c>
      <c r="B37" s="343"/>
      <c r="C37" s="229"/>
      <c r="D37" s="229" t="s">
        <v>83</v>
      </c>
      <c r="E37" s="229" t="s">
        <v>84</v>
      </c>
      <c r="F37" s="230" t="s">
        <v>85</v>
      </c>
      <c r="G37" s="8"/>
      <c r="H37" s="194"/>
      <c r="I37" s="133" t="s">
        <v>105</v>
      </c>
      <c r="J37" s="11"/>
      <c r="K37" s="346" t="s">
        <v>141</v>
      </c>
      <c r="L37" s="346"/>
      <c r="M37" s="346"/>
      <c r="N37" s="203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</row>
    <row r="38" spans="1:47" ht="15.75" customHeight="1" x14ac:dyDescent="0.15">
      <c r="A38" s="231"/>
      <c r="B38" s="228" t="s">
        <v>77</v>
      </c>
      <c r="C38" s="127"/>
      <c r="D38" s="128">
        <f>(C38*(IF($E$33="Si",0%,4.5%))+C38)/2</f>
        <v>0</v>
      </c>
      <c r="E38" s="128">
        <f>(D38*(IF($E$33="Si",0%,7.5%))+D38)/2</f>
        <v>0</v>
      </c>
      <c r="F38" s="128">
        <f>(E38*(IF($E$33="Si",0%,11%))+E38)/2</f>
        <v>0</v>
      </c>
      <c r="G38" s="8"/>
      <c r="H38" s="194"/>
      <c r="I38" s="11"/>
      <c r="J38" s="11"/>
      <c r="K38" s="11"/>
      <c r="L38" s="11"/>
      <c r="M38" s="11"/>
      <c r="N38" s="203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</row>
    <row r="39" spans="1:47" ht="15.75" customHeight="1" x14ac:dyDescent="0.15">
      <c r="A39" s="231"/>
      <c r="B39" s="228" t="s">
        <v>194</v>
      </c>
      <c r="C39" s="127"/>
      <c r="D39" s="128">
        <f t="shared" ref="D39:D40" si="0">(C39*(IF($E$33="Si",0%,4.5%))+C39)/2</f>
        <v>0</v>
      </c>
      <c r="E39" s="128">
        <f t="shared" ref="E39:E40" si="1">(D39*(IF($E$33="Si",0%,7.5%))+D39)/2</f>
        <v>0</v>
      </c>
      <c r="F39" s="128">
        <f t="shared" ref="F39:F40" si="2">(E39*(IF($E$33="Si",0%,11%))+E39)/2</f>
        <v>0</v>
      </c>
      <c r="G39" s="8"/>
      <c r="H39" s="194"/>
      <c r="I39" s="11"/>
      <c r="J39" s="11"/>
      <c r="K39" s="11"/>
      <c r="L39" s="11"/>
      <c r="M39" s="11"/>
      <c r="N39" s="203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</row>
    <row r="40" spans="1:47" ht="15.75" customHeight="1" x14ac:dyDescent="0.15">
      <c r="A40" s="231"/>
      <c r="B40" s="228" t="s">
        <v>78</v>
      </c>
      <c r="C40" s="127"/>
      <c r="D40" s="128">
        <f t="shared" si="0"/>
        <v>0</v>
      </c>
      <c r="E40" s="128">
        <f t="shared" si="1"/>
        <v>0</v>
      </c>
      <c r="F40" s="128">
        <f t="shared" si="2"/>
        <v>0</v>
      </c>
      <c r="G40" s="8"/>
      <c r="H40" s="194"/>
      <c r="I40" s="11"/>
      <c r="J40" s="11"/>
      <c r="K40" s="11"/>
      <c r="L40" s="11"/>
      <c r="M40" s="11"/>
      <c r="N40" s="203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</row>
    <row r="41" spans="1:47" ht="15.75" customHeight="1" x14ac:dyDescent="0.15">
      <c r="A41" s="231"/>
      <c r="B41" s="228" t="s">
        <v>173</v>
      </c>
      <c r="C41" s="127"/>
      <c r="D41" s="128">
        <f t="shared" ref="D41:F41" si="3">(C41*(IF($E$33="Si",4.5%,0%))+C41)/2</f>
        <v>0</v>
      </c>
      <c r="E41" s="128">
        <f t="shared" si="3"/>
        <v>0</v>
      </c>
      <c r="F41" s="128">
        <f t="shared" si="3"/>
        <v>0</v>
      </c>
      <c r="G41" s="8"/>
      <c r="H41" s="194"/>
      <c r="I41" s="11"/>
      <c r="J41" s="11"/>
      <c r="K41" s="11"/>
      <c r="L41" s="11"/>
      <c r="M41" s="11"/>
      <c r="N41" s="203"/>
      <c r="O41" s="8"/>
      <c r="P41" s="15" t="s">
        <v>185</v>
      </c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</row>
    <row r="42" spans="1:47" ht="15.75" customHeight="1" x14ac:dyDescent="0.15">
      <c r="A42" s="231"/>
      <c r="B42" s="228" t="s">
        <v>81</v>
      </c>
      <c r="C42" s="308">
        <f>SUM(C38:C41)</f>
        <v>0</v>
      </c>
      <c r="D42" s="129">
        <f t="shared" ref="D42:F42" si="4">SUM(D38:D41)</f>
        <v>0</v>
      </c>
      <c r="E42" s="129">
        <f t="shared" si="4"/>
        <v>0</v>
      </c>
      <c r="F42" s="232">
        <f t="shared" si="4"/>
        <v>0</v>
      </c>
      <c r="G42" s="8"/>
      <c r="H42" s="194"/>
      <c r="I42" s="11"/>
      <c r="J42" s="11"/>
      <c r="K42" s="11"/>
      <c r="L42" s="11"/>
      <c r="M42" s="11"/>
      <c r="N42" s="203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</row>
    <row r="43" spans="1:47" ht="15.75" customHeight="1" x14ac:dyDescent="0.15">
      <c r="A43" s="233"/>
      <c r="B43" s="227" t="s">
        <v>202</v>
      </c>
      <c r="C43" s="309">
        <f>IF($E$31="Si",(-1)*C42*10%,0)</f>
        <v>0</v>
      </c>
      <c r="D43" s="206">
        <f>IF($E$31="Si",(-1)*C42*10%,0)</f>
        <v>0</v>
      </c>
      <c r="E43" s="206">
        <f>IF($E$31="Si",(-1)*C42*10%,0)</f>
        <v>0</v>
      </c>
      <c r="F43" s="234">
        <f>IF($E$31="Si",(-1)*C42*10%,0)</f>
        <v>0</v>
      </c>
      <c r="G43" s="8"/>
      <c r="H43" s="194"/>
      <c r="I43" s="11"/>
      <c r="J43" s="11"/>
      <c r="K43" s="11"/>
      <c r="L43" s="11"/>
      <c r="M43" s="11"/>
      <c r="N43" s="203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</row>
    <row r="44" spans="1:47" ht="15.75" customHeight="1" x14ac:dyDescent="0.15">
      <c r="A44" s="231"/>
      <c r="B44" s="228" t="s">
        <v>200</v>
      </c>
      <c r="C44" s="308">
        <f>IF($E$32="Si",1632,0)</f>
        <v>1632</v>
      </c>
      <c r="D44" s="129">
        <f t="shared" ref="D44:F44" si="5">IF($E$32="Si",1632,0)</f>
        <v>1632</v>
      </c>
      <c r="E44" s="129">
        <f t="shared" si="5"/>
        <v>1632</v>
      </c>
      <c r="F44" s="129">
        <f t="shared" si="5"/>
        <v>1632</v>
      </c>
      <c r="G44" s="8"/>
      <c r="H44" s="194"/>
      <c r="I44" s="11"/>
      <c r="J44" s="11"/>
      <c r="K44" s="11"/>
      <c r="L44" s="11"/>
      <c r="M44" s="11"/>
      <c r="N44" s="203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</row>
    <row r="45" spans="1:47" ht="15.75" customHeight="1" x14ac:dyDescent="0.15">
      <c r="A45" s="233"/>
      <c r="B45" s="227" t="s">
        <v>201</v>
      </c>
      <c r="C45" s="309">
        <f>IF($E$32="Si",-1632,0)</f>
        <v>-1632</v>
      </c>
      <c r="D45" s="206">
        <f t="shared" ref="D45:F45" si="6">IF($E$32="Si",-1632,0)</f>
        <v>-1632</v>
      </c>
      <c r="E45" s="206">
        <f t="shared" si="6"/>
        <v>-1632</v>
      </c>
      <c r="F45" s="206">
        <f t="shared" si="6"/>
        <v>-1632</v>
      </c>
      <c r="G45" s="8"/>
      <c r="H45" s="194"/>
      <c r="I45" s="11"/>
      <c r="J45" s="11"/>
      <c r="K45" s="11"/>
      <c r="L45" s="11"/>
      <c r="M45" s="11"/>
      <c r="N45" s="203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</row>
    <row r="46" spans="1:47" ht="15.75" customHeight="1" x14ac:dyDescent="0.15">
      <c r="A46" s="231"/>
      <c r="B46" s="228" t="s">
        <v>167</v>
      </c>
      <c r="C46" s="310">
        <f>Master!U3</f>
        <v>1500</v>
      </c>
      <c r="D46" s="130">
        <v>1500</v>
      </c>
      <c r="E46" s="130">
        <v>1500</v>
      </c>
      <c r="F46" s="235">
        <v>1500</v>
      </c>
      <c r="G46" s="8"/>
      <c r="H46" s="194"/>
      <c r="I46" s="11"/>
      <c r="J46" s="11"/>
      <c r="K46" s="11"/>
      <c r="L46" s="11"/>
      <c r="M46" s="11"/>
      <c r="N46" s="203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</row>
    <row r="47" spans="1:47" ht="15.75" customHeight="1" x14ac:dyDescent="0.15">
      <c r="A47" s="231"/>
      <c r="B47" s="228" t="s">
        <v>82</v>
      </c>
      <c r="C47" s="310">
        <f>(C42+C43+C46) * 16%</f>
        <v>240</v>
      </c>
      <c r="D47" s="130">
        <f>(((($C$42+$C$43)*1.045)/2)+$D$46)*16%</f>
        <v>240</v>
      </c>
      <c r="E47" s="130">
        <f>(((($C$42+$C$43)*1.075)/4)+$D$46)*16%</f>
        <v>240</v>
      </c>
      <c r="F47" s="130">
        <f>(((($C$42+$C$43)*1.11)/12)+$D$46)*16%</f>
        <v>240</v>
      </c>
      <c r="G47" s="8"/>
      <c r="H47" s="194"/>
      <c r="I47" s="11"/>
      <c r="J47" s="11"/>
      <c r="K47" s="11"/>
      <c r="L47" s="11"/>
      <c r="M47" s="11"/>
      <c r="N47" s="203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</row>
    <row r="48" spans="1:47" ht="16" customHeight="1" x14ac:dyDescent="0.2">
      <c r="A48" s="236"/>
      <c r="B48" s="80" t="s">
        <v>139</v>
      </c>
      <c r="C48" s="295">
        <f>C42+C46+C47+C43+C44+C45</f>
        <v>1740</v>
      </c>
      <c r="D48" s="81">
        <f>(((($C$42+$C$43)*(IF(E33="Si",1,1.045)))/2)+D46)*1.16</f>
        <v>1739.9999999999998</v>
      </c>
      <c r="E48" s="81">
        <f>(((($C$42+$C$43)*(IF(E33="Si",1,1.075)))/4)+E46)*1.16</f>
        <v>1739.9999999999998</v>
      </c>
      <c r="F48" s="81">
        <f>(((($C$42+$C$43)*(IF(E33="Si",1,1.11)))/12)+F46)*1.16</f>
        <v>1739.9999999999998</v>
      </c>
      <c r="G48" s="8"/>
      <c r="H48" s="194"/>
      <c r="I48" s="11"/>
      <c r="J48" s="11"/>
      <c r="K48" s="11"/>
      <c r="L48" s="11"/>
      <c r="M48" s="11"/>
      <c r="N48" s="203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</row>
    <row r="49" spans="1:47" ht="16" customHeight="1" x14ac:dyDescent="0.2">
      <c r="A49" s="236"/>
      <c r="B49" s="80" t="s">
        <v>140</v>
      </c>
      <c r="C49" s="295"/>
      <c r="D49" s="81">
        <f>(((($C$42+$C$43)*(IF(E33="Si",1,1.045)))/2))*1.16</f>
        <v>0</v>
      </c>
      <c r="E49" s="81">
        <f>(((($C$42+$C$43)*(IF(E33="Si",1,1.075)))/4))*1.16</f>
        <v>0</v>
      </c>
      <c r="F49" s="81">
        <f>(((($C$42+$C$43)*(IF(E33="Si",1,1.11)))/12))*1.16</f>
        <v>0</v>
      </c>
      <c r="G49" s="8"/>
      <c r="H49" s="194"/>
      <c r="I49" s="11"/>
      <c r="J49" s="11"/>
      <c r="K49" s="11"/>
      <c r="L49" s="11"/>
      <c r="M49" s="11"/>
      <c r="N49" s="203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</row>
    <row r="50" spans="1:47" ht="5" customHeight="1" x14ac:dyDescent="0.15">
      <c r="A50" s="237"/>
      <c r="B50" s="63"/>
      <c r="C50" s="63"/>
      <c r="D50" s="63"/>
      <c r="E50" s="63"/>
      <c r="F50" s="238"/>
      <c r="G50" s="8"/>
      <c r="H50" s="194"/>
      <c r="I50" s="11"/>
      <c r="J50" s="11"/>
      <c r="K50" s="11"/>
      <c r="L50" s="11"/>
      <c r="M50" s="11"/>
      <c r="N50" s="203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</row>
    <row r="51" spans="1:47" ht="5" customHeight="1" x14ac:dyDescent="0.15">
      <c r="A51" s="231"/>
      <c r="B51" s="11"/>
      <c r="C51" s="11"/>
      <c r="D51" s="30"/>
      <c r="E51" s="11"/>
      <c r="F51" s="239"/>
      <c r="G51" s="8"/>
      <c r="H51" s="194"/>
      <c r="I51" s="11"/>
      <c r="J51" s="11"/>
      <c r="K51" s="11"/>
      <c r="L51" s="11"/>
      <c r="M51" s="11"/>
      <c r="N51" s="203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</row>
    <row r="52" spans="1:47" ht="5" customHeight="1" x14ac:dyDescent="0.15">
      <c r="A52" s="231"/>
      <c r="B52" s="11"/>
      <c r="C52" s="11"/>
      <c r="D52" s="11"/>
      <c r="E52" s="11"/>
      <c r="F52" s="239"/>
      <c r="G52" s="8"/>
      <c r="H52" s="194"/>
      <c r="I52" s="11"/>
      <c r="J52" s="11"/>
      <c r="K52" s="11"/>
      <c r="L52" s="11"/>
      <c r="M52" s="11"/>
      <c r="N52" s="203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</row>
    <row r="53" spans="1:47" ht="5" customHeight="1" x14ac:dyDescent="0.15">
      <c r="A53" s="240"/>
      <c r="B53" s="241"/>
      <c r="C53" s="241"/>
      <c r="D53" s="241"/>
      <c r="E53" s="241"/>
      <c r="F53" s="242"/>
      <c r="G53" s="8"/>
      <c r="H53" s="195"/>
      <c r="I53" s="204"/>
      <c r="J53" s="196"/>
      <c r="K53" s="204"/>
      <c r="L53" s="204"/>
      <c r="M53" s="196"/>
      <c r="N53" s="205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</row>
    <row r="54" spans="1:47" ht="15.75" customHeight="1" x14ac:dyDescent="0.15">
      <c r="A54" s="8"/>
      <c r="B54" s="8"/>
      <c r="C54" s="8"/>
      <c r="D54" s="8"/>
      <c r="E54" s="8"/>
      <c r="F54" s="8"/>
      <c r="G54" s="8"/>
      <c r="H54" s="8"/>
      <c r="I54" s="15"/>
      <c r="J54" s="8"/>
      <c r="K54" s="15"/>
      <c r="L54" s="15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</row>
    <row r="55" spans="1:47" ht="15.75" customHeight="1" x14ac:dyDescent="0.15">
      <c r="A55" s="8"/>
      <c r="B55" s="8"/>
      <c r="C55" s="8"/>
      <c r="D55" s="8"/>
      <c r="E55" s="8"/>
      <c r="F55" s="8"/>
      <c r="G55" s="11"/>
      <c r="H55" s="11"/>
      <c r="I55" s="30"/>
      <c r="J55" s="11"/>
      <c r="K55" s="30"/>
      <c r="L55" s="30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</row>
    <row r="56" spans="1:47" ht="15.75" customHeight="1" x14ac:dyDescent="0.15">
      <c r="A56" s="8"/>
      <c r="B56" s="8"/>
      <c r="C56" s="8"/>
      <c r="D56" s="8"/>
      <c r="E56" s="8"/>
      <c r="F56" s="8"/>
      <c r="G56" s="11"/>
      <c r="H56" s="11"/>
      <c r="I56" s="11"/>
      <c r="J56" s="11"/>
      <c r="K56" s="11"/>
      <c r="L56" s="11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</row>
    <row r="57" spans="1:47" ht="15.75" customHeight="1" x14ac:dyDescent="0.15">
      <c r="A57" s="8"/>
      <c r="B57" s="8"/>
      <c r="C57" s="8"/>
      <c r="D57" s="8"/>
      <c r="E57" s="8"/>
      <c r="F57" s="8"/>
      <c r="G57" s="11"/>
      <c r="H57" s="11"/>
      <c r="I57" s="11"/>
      <c r="J57" s="11"/>
      <c r="K57" s="11"/>
      <c r="L57" s="11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</row>
    <row r="58" spans="1:47" ht="15.75" customHeight="1" x14ac:dyDescent="0.15">
      <c r="A58" s="8"/>
      <c r="B58" s="8"/>
      <c r="C58" s="131"/>
      <c r="D58" s="8"/>
      <c r="E58" s="8"/>
      <c r="F58" s="8"/>
      <c r="G58" s="11"/>
      <c r="H58" s="11"/>
      <c r="I58" s="11"/>
      <c r="J58" s="11"/>
      <c r="K58" s="11"/>
      <c r="L58" s="11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</row>
    <row r="59" spans="1:47" ht="15.75" customHeight="1" x14ac:dyDescent="0.15">
      <c r="A59" s="8"/>
      <c r="B59" s="8"/>
      <c r="C59" s="8"/>
      <c r="D59" s="8"/>
      <c r="E59" s="8"/>
      <c r="F59" s="8"/>
      <c r="G59" s="11"/>
      <c r="H59" s="11"/>
      <c r="I59" s="11"/>
      <c r="J59" s="11"/>
      <c r="K59" s="11"/>
      <c r="L59" s="11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</row>
    <row r="60" spans="1:47" ht="6.75" customHeight="1" x14ac:dyDescent="0.15">
      <c r="A60" s="8"/>
      <c r="B60" s="8"/>
      <c r="C60" s="8"/>
      <c r="D60" s="8"/>
      <c r="E60" s="8"/>
      <c r="F60" s="8"/>
      <c r="G60" s="11"/>
      <c r="H60" s="11"/>
      <c r="I60" s="11"/>
      <c r="J60" s="11"/>
      <c r="K60" s="11"/>
      <c r="L60" s="11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</row>
    <row r="61" spans="1:47" ht="15.75" customHeight="1" x14ac:dyDescent="0.15">
      <c r="A61" s="8"/>
      <c r="B61" s="132"/>
      <c r="C61" s="8"/>
      <c r="D61" s="132"/>
      <c r="E61" s="132"/>
      <c r="F61" s="132"/>
      <c r="G61" s="11"/>
      <c r="H61" s="11"/>
      <c r="I61" s="11"/>
      <c r="J61" s="11"/>
      <c r="K61" s="11"/>
      <c r="L61" s="11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</row>
    <row r="62" spans="1:47" ht="15.75" customHeight="1" x14ac:dyDescent="0.15">
      <c r="A62" s="8"/>
      <c r="B62" s="8"/>
      <c r="C62" s="8"/>
      <c r="D62" s="8"/>
      <c r="E62" s="8"/>
      <c r="F62" s="8"/>
      <c r="G62" s="11"/>
      <c r="H62" s="11"/>
      <c r="I62" s="11"/>
      <c r="J62" s="11"/>
      <c r="K62" s="11"/>
      <c r="L62" s="11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</row>
    <row r="63" spans="1:47" ht="8.25" customHeight="1" x14ac:dyDescent="0.15">
      <c r="A63" s="8"/>
      <c r="B63" s="8"/>
      <c r="C63" s="8"/>
      <c r="D63" s="8"/>
      <c r="E63" s="8"/>
      <c r="F63" s="8"/>
      <c r="G63" s="11"/>
      <c r="H63" s="11"/>
      <c r="I63" s="11"/>
      <c r="J63" s="11"/>
      <c r="K63" s="11"/>
      <c r="L63" s="11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</row>
    <row r="64" spans="1:47" ht="15.75" customHeight="1" x14ac:dyDescent="0.15">
      <c r="A64" s="8"/>
      <c r="B64" s="8"/>
      <c r="C64" s="8"/>
      <c r="D64" s="8"/>
      <c r="E64" s="8"/>
      <c r="F64" s="8"/>
      <c r="G64" s="11"/>
      <c r="H64" s="11"/>
      <c r="I64" s="11"/>
      <c r="J64" s="11"/>
      <c r="K64" s="11"/>
      <c r="L64" s="11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</row>
    <row r="65" spans="1:47" ht="15.75" customHeight="1" x14ac:dyDescent="0.15">
      <c r="A65" s="8"/>
      <c r="B65" s="8"/>
      <c r="C65" s="8"/>
      <c r="D65" s="8"/>
      <c r="E65" s="8"/>
      <c r="F65" s="8"/>
      <c r="G65" s="11"/>
      <c r="H65" s="11"/>
      <c r="I65" s="11"/>
      <c r="J65" s="11"/>
      <c r="K65" s="11"/>
      <c r="L65" s="11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</row>
    <row r="66" spans="1:47" ht="15.75" customHeight="1" x14ac:dyDescent="0.15">
      <c r="A66" s="8"/>
      <c r="B66" s="8"/>
      <c r="C66" s="8"/>
      <c r="D66" s="8"/>
      <c r="E66" s="8"/>
      <c r="F66" s="8"/>
      <c r="G66" s="11"/>
      <c r="H66" s="11"/>
      <c r="I66" s="11"/>
      <c r="J66" s="11"/>
      <c r="K66" s="11"/>
      <c r="L66" s="11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</row>
    <row r="67" spans="1:47" ht="15.75" customHeight="1" x14ac:dyDescent="0.15">
      <c r="A67" s="8"/>
      <c r="B67" s="8"/>
      <c r="C67" s="8"/>
      <c r="D67" s="8"/>
      <c r="E67" s="8"/>
      <c r="F67" s="8"/>
      <c r="G67" s="11"/>
      <c r="H67" s="11"/>
      <c r="I67" s="11"/>
      <c r="J67" s="11"/>
      <c r="K67" s="11"/>
      <c r="L67" s="11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</row>
    <row r="68" spans="1:47" ht="15.75" customHeight="1" x14ac:dyDescent="0.15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</row>
    <row r="69" spans="1:47" ht="15.75" customHeight="1" x14ac:dyDescent="0.15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</row>
    <row r="70" spans="1:47" ht="15.75" customHeight="1" x14ac:dyDescent="0.15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</row>
    <row r="71" spans="1:47" ht="15.75" customHeight="1" x14ac:dyDescent="0.15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</row>
    <row r="72" spans="1:47" ht="15.75" customHeight="1" x14ac:dyDescent="0.15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</row>
    <row r="73" spans="1:47" ht="15.75" customHeight="1" x14ac:dyDescent="0.15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</row>
    <row r="74" spans="1:47" ht="15.75" customHeight="1" x14ac:dyDescent="0.15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</row>
    <row r="75" spans="1:47" ht="15.75" customHeight="1" x14ac:dyDescent="0.15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</row>
    <row r="76" spans="1:47" ht="15.75" customHeight="1" x14ac:dyDescent="0.15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</row>
    <row r="77" spans="1:47" ht="15.75" customHeight="1" x14ac:dyDescent="0.15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</row>
    <row r="78" spans="1:47" ht="15.75" customHeight="1" x14ac:dyDescent="0.15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</row>
    <row r="79" spans="1:47" ht="15.75" customHeight="1" x14ac:dyDescent="0.15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</row>
    <row r="80" spans="1:47" ht="15.75" customHeight="1" x14ac:dyDescent="0.15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</row>
    <row r="81" spans="1:47" ht="15.75" customHeight="1" x14ac:dyDescent="0.15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</row>
    <row r="82" spans="1:47" ht="15.75" customHeight="1" x14ac:dyDescent="0.15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</row>
    <row r="83" spans="1:47" ht="15.75" customHeight="1" x14ac:dyDescent="0.15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</row>
    <row r="84" spans="1:47" ht="15.75" customHeight="1" x14ac:dyDescent="0.15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</row>
    <row r="85" spans="1:47" ht="15.75" customHeight="1" x14ac:dyDescent="0.15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</row>
    <row r="86" spans="1:47" ht="15.75" customHeight="1" x14ac:dyDescent="0.15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</row>
    <row r="87" spans="1:47" ht="15.75" customHeight="1" x14ac:dyDescent="0.15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</row>
    <row r="88" spans="1:47" ht="15.75" customHeight="1" x14ac:dyDescent="0.15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</row>
    <row r="89" spans="1:47" ht="15.75" customHeight="1" x14ac:dyDescent="0.15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</row>
    <row r="90" spans="1:47" ht="15.75" customHeight="1" x14ac:dyDescent="0.15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</row>
    <row r="91" spans="1:47" ht="15.75" customHeight="1" x14ac:dyDescent="0.15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</row>
    <row r="92" spans="1:47" ht="15.75" customHeight="1" x14ac:dyDescent="0.15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</row>
    <row r="93" spans="1:47" ht="15.75" customHeight="1" x14ac:dyDescent="0.15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</row>
    <row r="94" spans="1:47" ht="15.75" customHeight="1" x14ac:dyDescent="0.15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</row>
    <row r="95" spans="1:47" ht="15.75" customHeight="1" x14ac:dyDescent="0.15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</row>
    <row r="96" spans="1:47" ht="15.75" customHeight="1" x14ac:dyDescent="0.15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</row>
    <row r="97" spans="1:47" ht="15.75" customHeight="1" x14ac:dyDescent="0.15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</row>
    <row r="98" spans="1:47" ht="15.75" customHeight="1" x14ac:dyDescent="0.15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</row>
    <row r="99" spans="1:47" ht="15.75" customHeight="1" x14ac:dyDescent="0.15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</row>
    <row r="100" spans="1:47" ht="15.75" customHeight="1" x14ac:dyDescent="0.15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</row>
    <row r="101" spans="1:47" ht="15.75" customHeight="1" x14ac:dyDescent="0.15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</row>
    <row r="102" spans="1:47" ht="15.75" customHeight="1" x14ac:dyDescent="0.15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</row>
    <row r="103" spans="1:47" ht="15.75" customHeight="1" x14ac:dyDescent="0.15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</row>
    <row r="104" spans="1:47" ht="15.75" customHeight="1" x14ac:dyDescent="0.15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</row>
    <row r="105" spans="1:47" ht="15.75" customHeight="1" x14ac:dyDescent="0.15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</row>
    <row r="106" spans="1:47" ht="15.75" customHeight="1" x14ac:dyDescent="0.15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</row>
    <row r="107" spans="1:47" ht="15.75" customHeight="1" x14ac:dyDescent="0.15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</row>
    <row r="108" spans="1:47" ht="15.75" customHeight="1" x14ac:dyDescent="0.15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</row>
    <row r="109" spans="1:47" ht="15.75" customHeight="1" x14ac:dyDescent="0.15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</row>
    <row r="110" spans="1:47" ht="15.75" customHeight="1" x14ac:dyDescent="0.15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</row>
    <row r="111" spans="1:47" ht="15.75" customHeight="1" x14ac:dyDescent="0.15">
      <c r="A111" s="8"/>
      <c r="B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</row>
    <row r="112" spans="1:47" ht="15.75" customHeight="1" x14ac:dyDescent="0.15">
      <c r="A112" s="8"/>
      <c r="B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</row>
    <row r="113" spans="1:47" ht="15.75" customHeight="1" x14ac:dyDescent="0.15">
      <c r="A113" s="8"/>
      <c r="B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</row>
    <row r="114" spans="1:47" ht="15.75" customHeight="1" x14ac:dyDescent="0.15">
      <c r="A114" s="8"/>
      <c r="B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</row>
    <row r="115" spans="1:47" ht="15.75" customHeight="1" x14ac:dyDescent="0.15"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</row>
    <row r="116" spans="1:47" ht="15.75" customHeight="1" x14ac:dyDescent="0.15"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</row>
    <row r="117" spans="1:47" ht="15.75" customHeight="1" x14ac:dyDescent="0.15"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</row>
    <row r="118" spans="1:47" ht="15.75" customHeight="1" x14ac:dyDescent="0.15"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</row>
    <row r="119" spans="1:47" ht="15.75" customHeight="1" x14ac:dyDescent="0.15"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</row>
    <row r="120" spans="1:47" ht="15.75" customHeight="1" x14ac:dyDescent="0.15"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</row>
    <row r="121" spans="1:47" ht="15.75" customHeight="1" x14ac:dyDescent="0.15"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</row>
    <row r="122" spans="1:47" ht="15.75" customHeight="1" x14ac:dyDescent="0.15"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</row>
    <row r="123" spans="1:47" ht="15.75" customHeight="1" x14ac:dyDescent="0.15"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</row>
    <row r="124" spans="1:47" ht="15.75" customHeight="1" x14ac:dyDescent="0.15"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</row>
    <row r="125" spans="1:47" ht="15.75" customHeight="1" x14ac:dyDescent="0.15"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</row>
    <row r="126" spans="1:47" ht="15.75" customHeight="1" x14ac:dyDescent="0.15"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</row>
    <row r="127" spans="1:47" ht="15.75" customHeight="1" x14ac:dyDescent="0.15"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</row>
    <row r="128" spans="1:47" ht="15.75" customHeight="1" x14ac:dyDescent="0.15"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</row>
    <row r="129" spans="7:47" ht="15.75" customHeight="1" x14ac:dyDescent="0.15"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</row>
    <row r="130" spans="7:47" ht="15.75" customHeight="1" x14ac:dyDescent="0.15"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</row>
    <row r="131" spans="7:47" ht="15.75" customHeight="1" x14ac:dyDescent="0.15"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</row>
    <row r="132" spans="7:47" ht="15.75" customHeight="1" x14ac:dyDescent="0.15"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</row>
    <row r="133" spans="7:47" ht="15.75" customHeight="1" x14ac:dyDescent="0.15"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</row>
    <row r="134" spans="7:47" ht="15.75" customHeight="1" x14ac:dyDescent="0.15"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</row>
    <row r="135" spans="7:47" ht="15.75" customHeight="1" x14ac:dyDescent="0.15"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</row>
    <row r="136" spans="7:47" ht="15.75" customHeight="1" x14ac:dyDescent="0.15"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</row>
    <row r="137" spans="7:47" ht="15.75" customHeight="1" x14ac:dyDescent="0.15"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</row>
    <row r="138" spans="7:47" ht="15.75" customHeight="1" x14ac:dyDescent="0.15"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</row>
    <row r="139" spans="7:47" ht="15.75" customHeight="1" x14ac:dyDescent="0.15"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</row>
    <row r="140" spans="7:47" ht="15.75" customHeight="1" x14ac:dyDescent="0.15"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</row>
    <row r="141" spans="7:47" ht="15.75" customHeight="1" x14ac:dyDescent="0.15"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</row>
    <row r="142" spans="7:47" ht="15.75" customHeight="1" x14ac:dyDescent="0.15"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</row>
    <row r="143" spans="7:47" ht="15.75" customHeight="1" x14ac:dyDescent="0.15"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</row>
    <row r="144" spans="7:47" ht="15.75" customHeight="1" x14ac:dyDescent="0.15"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</row>
    <row r="145" spans="7:47" ht="15.75" customHeight="1" x14ac:dyDescent="0.15"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</row>
    <row r="146" spans="7:47" ht="15.75" customHeight="1" x14ac:dyDescent="0.15"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</row>
    <row r="147" spans="7:47" ht="15.75" customHeight="1" x14ac:dyDescent="0.15"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</row>
    <row r="148" spans="7:47" ht="15.75" customHeight="1" x14ac:dyDescent="0.15"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</row>
    <row r="149" spans="7:47" ht="15.75" customHeight="1" x14ac:dyDescent="0.15"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</row>
    <row r="150" spans="7:47" ht="15.75" customHeight="1" x14ac:dyDescent="0.15"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</row>
    <row r="151" spans="7:47" ht="15.75" customHeight="1" x14ac:dyDescent="0.15"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</row>
    <row r="152" spans="7:47" ht="15.75" customHeight="1" x14ac:dyDescent="0.15"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</row>
    <row r="153" spans="7:47" ht="15.75" customHeight="1" x14ac:dyDescent="0.15"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</row>
    <row r="154" spans="7:47" ht="15.75" customHeight="1" x14ac:dyDescent="0.15"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</row>
    <row r="155" spans="7:47" ht="15.75" customHeight="1" x14ac:dyDescent="0.15"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</row>
  </sheetData>
  <sheetProtection algorithmName="SHA-512" hashValue="KqFwfZjuP93/uyEXSCGpoDSDHhgfzRBuXlF81SOmUzbbLUCjPO2mPHsHOQYOz2dq5zki27nJvR5zJVVyqrM4RQ==" saltValue="NcWq2UHP09rvpaxE+IbwPA==" spinCount="100000" sheet="1" objects="1" scenarios="1"/>
  <mergeCells count="8">
    <mergeCell ref="H2:N3"/>
    <mergeCell ref="K4:M4"/>
    <mergeCell ref="C24:D24"/>
    <mergeCell ref="A2:F3"/>
    <mergeCell ref="A37:B37"/>
    <mergeCell ref="C7:D7"/>
    <mergeCell ref="K37:M37"/>
    <mergeCell ref="E12:F13"/>
  </mergeCells>
  <dataValidations count="1">
    <dataValidation allowBlank="1" sqref="E29:E30" xr:uid="{00000000-0002-0000-0000-000000000000}"/>
  </dataValidation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92" r:id="rId4" name="Button 44">
              <controlPr defaultSize="0" print="0" autoFill="0" autoPict="0" macro="[0]!BorrarDatosComparativos">
                <anchor moveWithCells="1" sizeWithCells="1">
                  <from>
                    <xdr:col>4</xdr:col>
                    <xdr:colOff>520700</xdr:colOff>
                    <xdr:row>1</xdr:row>
                    <xdr:rowOff>139700</xdr:rowOff>
                  </from>
                  <to>
                    <xdr:col>5</xdr:col>
                    <xdr:colOff>1041400</xdr:colOff>
                    <xdr:row>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3" r:id="rId5" name="Button 45">
              <controlPr defaultSize="0" print="0" autoFill="0" autoPict="0" macro="[0]!ImprimirPDFIndividual">
                <anchor moveWithCells="1" sizeWithCells="1">
                  <from>
                    <xdr:col>10</xdr:col>
                    <xdr:colOff>50800</xdr:colOff>
                    <xdr:row>57</xdr:row>
                    <xdr:rowOff>88900</xdr:rowOff>
                  </from>
                  <to>
                    <xdr:col>12</xdr:col>
                    <xdr:colOff>330200</xdr:colOff>
                    <xdr:row>64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6" r:id="rId6" name="Button 48">
              <controlPr defaultSize="0" print="0" autoFill="0" autoPict="0" macro="[0]!CopiarOpcion1">
                <anchor moveWithCells="1" sizeWithCells="1">
                  <from>
                    <xdr:col>8</xdr:col>
                    <xdr:colOff>101600</xdr:colOff>
                    <xdr:row>37</xdr:row>
                    <xdr:rowOff>63500</xdr:rowOff>
                  </from>
                  <to>
                    <xdr:col>9</xdr:col>
                    <xdr:colOff>406400</xdr:colOff>
                    <xdr:row>39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7" r:id="rId7" name="Button 49">
              <controlPr defaultSize="0" print="0" autoFill="0" autoPict="0" macro="[0]!CopiarOpcion2">
                <anchor moveWithCells="1" sizeWithCells="1">
                  <from>
                    <xdr:col>8</xdr:col>
                    <xdr:colOff>76200</xdr:colOff>
                    <xdr:row>40</xdr:row>
                    <xdr:rowOff>114300</xdr:rowOff>
                  </from>
                  <to>
                    <xdr:col>9</xdr:col>
                    <xdr:colOff>431800</xdr:colOff>
                    <xdr:row>42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" r:id="rId8" name="Button 50">
              <controlPr defaultSize="0" print="0" autoFill="0" autoPict="0" macro="[0]!CopiarOpcion3">
                <anchor moveWithCells="1" sizeWithCells="1">
                  <from>
                    <xdr:col>8</xdr:col>
                    <xdr:colOff>63500</xdr:colOff>
                    <xdr:row>43</xdr:row>
                    <xdr:rowOff>177800</xdr:rowOff>
                  </from>
                  <to>
                    <xdr:col>9</xdr:col>
                    <xdr:colOff>444500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" r:id="rId9" name="Button 51">
              <controlPr defaultSize="0" print="0" autoFill="0" autoPict="0" macro="[0]!EliminarOpcion1">
                <anchor moveWithCells="1" sizeWithCells="1">
                  <from>
                    <xdr:col>10</xdr:col>
                    <xdr:colOff>88900</xdr:colOff>
                    <xdr:row>37</xdr:row>
                    <xdr:rowOff>38100</xdr:rowOff>
                  </from>
                  <to>
                    <xdr:col>13</xdr:col>
                    <xdr:colOff>139700</xdr:colOff>
                    <xdr:row>39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" r:id="rId10" name="Button 52">
              <controlPr defaultSize="0" print="0" autoFill="0" autoPict="0" macro="[0]!EliminarOpcion2">
                <anchor moveWithCells="1" sizeWithCells="1">
                  <from>
                    <xdr:col>10</xdr:col>
                    <xdr:colOff>88900</xdr:colOff>
                    <xdr:row>40</xdr:row>
                    <xdr:rowOff>88900</xdr:rowOff>
                  </from>
                  <to>
                    <xdr:col>13</xdr:col>
                    <xdr:colOff>139700</xdr:colOff>
                    <xdr:row>42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" r:id="rId11" name="Button 53">
              <controlPr defaultSize="0" print="0" autoFill="0" autoPict="0" macro="[0]!EliminarOpcion3">
                <anchor moveWithCells="1" sizeWithCells="1">
                  <from>
                    <xdr:col>10</xdr:col>
                    <xdr:colOff>76200</xdr:colOff>
                    <xdr:row>43</xdr:row>
                    <xdr:rowOff>139700</xdr:rowOff>
                  </from>
                  <to>
                    <xdr:col>13</xdr:col>
                    <xdr:colOff>114300</xdr:colOff>
                    <xdr:row>46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" r:id="rId12" name="Button 54">
              <controlPr defaultSize="0" print="0" autoFill="0" autoPict="0" macro="[0]!ImprimirPDFComparativo">
                <anchor moveWithCells="1" sizeWithCells="1">
                  <from>
                    <xdr:col>7</xdr:col>
                    <xdr:colOff>12700</xdr:colOff>
                    <xdr:row>57</xdr:row>
                    <xdr:rowOff>127000</xdr:rowOff>
                  </from>
                  <to>
                    <xdr:col>8</xdr:col>
                    <xdr:colOff>660400</xdr:colOff>
                    <xdr:row>64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9" r:id="rId13" name="Button 61">
              <controlPr defaultSize="0" print="0" autoFill="0" autoPict="0" macro="[0]!ImprimirPDFBrochure">
                <anchor moveWithCells="1" sizeWithCells="1">
                  <from>
                    <xdr:col>12</xdr:col>
                    <xdr:colOff>444500</xdr:colOff>
                    <xdr:row>57</xdr:row>
                    <xdr:rowOff>76200</xdr:rowOff>
                  </from>
                  <to>
                    <xdr:col>14</xdr:col>
                    <xdr:colOff>0</xdr:colOff>
                    <xdr:row>64</xdr:row>
                    <xdr:rowOff>127000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0" r:id="rId14" name="Button 62">
              <controlPr defaultSize="0" print="0" autoFill="0" autoPict="0" macro="[0]!irComparativo">
                <anchor moveWithCells="1" sizeWithCells="1">
                  <from>
                    <xdr:col>8</xdr:col>
                    <xdr:colOff>762000</xdr:colOff>
                    <xdr:row>57</xdr:row>
                    <xdr:rowOff>114300</xdr:rowOff>
                  </from>
                  <to>
                    <xdr:col>9</xdr:col>
                    <xdr:colOff>698500</xdr:colOff>
                    <xdr:row>64</xdr:row>
                    <xdr:rowOff>152400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5">
        <x14:dataValidation type="list" allowBlank="1" xr:uid="{00000000-0002-0000-0000-000001000000}">
          <x14:formula1>
            <xm:f>Master!$A$3:$A$4</xm:f>
          </x14:formula1>
          <xm:sqref>C9 C30</xm:sqref>
        </x14:dataValidation>
        <x14:dataValidation type="list" allowBlank="1" showInputMessage="1" showErrorMessage="1" xr:uid="{00000000-0002-0000-0000-000002000000}">
          <x14:formula1>
            <xm:f>Master!$K$3:$K$6</xm:f>
          </x14:formula1>
          <xm:sqref>C27</xm:sqref>
        </x14:dataValidation>
        <x14:dataValidation type="list" allowBlank="1" showInputMessage="1" showErrorMessage="1" xr:uid="{00000000-0002-0000-0000-000003000000}">
          <x14:formula1>
            <xm:f>Master!$I$3:$I$5</xm:f>
          </x14:formula1>
          <xm:sqref>C24</xm:sqref>
        </x14:dataValidation>
        <x14:dataValidation type="list" allowBlank="1" showInputMessage="1" showErrorMessage="1" xr:uid="{00000000-0002-0000-0000-000004000000}">
          <x14:formula1>
            <xm:f>Master!$A$3:$A$4</xm:f>
          </x14:formula1>
          <xm:sqref>J6:J26</xm:sqref>
        </x14:dataValidation>
        <x14:dataValidation type="list" allowBlank="1" showInputMessage="1" showErrorMessage="1" xr:uid="{00000000-0002-0000-0000-000005000000}">
          <x14:formula1>
            <xm:f>Master!$F$3:$F$33</xm:f>
          </x14:formula1>
          <xm:sqref>K6:K26</xm:sqref>
        </x14:dataValidation>
        <x14:dataValidation type="list" allowBlank="1" showInputMessage="1" showErrorMessage="1" xr:uid="{00000000-0002-0000-0000-000006000000}">
          <x14:formula1>
            <xm:f>Master!$G$3:$G$14</xm:f>
          </x14:formula1>
          <xm:sqref>L6:L26</xm:sqref>
        </x14:dataValidation>
        <x14:dataValidation type="list" allowBlank="1" showInputMessage="1" showErrorMessage="1" xr:uid="{00000000-0002-0000-0000-000007000000}">
          <x14:formula1>
            <xm:f>Master!$E$3:$E$6</xm:f>
          </x14:formula1>
          <xm:sqref>I6:I14</xm:sqref>
        </x14:dataValidation>
        <x14:dataValidation type="list" allowBlank="1" xr:uid="{00000000-0002-0000-0000-000008000000}">
          <x14:formula1>
            <xm:f>Master!$M$3:$M$7</xm:f>
          </x14:formula1>
          <xm:sqref>C29</xm:sqref>
        </x14:dataValidation>
        <x14:dataValidation type="list" allowBlank="1" showInputMessage="1" showErrorMessage="1" xr:uid="{00000000-0002-0000-0000-000009000000}">
          <x14:formula1>
            <xm:f>Master!$P$3:$P$5</xm:f>
          </x14:formula1>
          <xm:sqref>C31</xm:sqref>
        </x14:dataValidation>
        <x14:dataValidation type="list" allowBlank="1" showInputMessage="1" showErrorMessage="1" xr:uid="{00000000-0002-0000-0000-00000A000000}">
          <x14:formula1>
            <xm:f>Master!$H$3:$H$98</xm:f>
          </x14:formula1>
          <xm:sqref>M15:M26</xm:sqref>
        </x14:dataValidation>
        <x14:dataValidation type="list" allowBlank="1" showInputMessage="1" showErrorMessage="1" xr:uid="{00000000-0002-0000-0000-00000B000000}">
          <x14:formula1>
            <xm:f>Master!$H$3:$H$77</xm:f>
          </x14:formula1>
          <xm:sqref>M6:M14</xm:sqref>
        </x14:dataValidation>
        <x14:dataValidation type="list" allowBlank="1" xr:uid="{00000000-0002-0000-0000-00000C000000}">
          <x14:formula1>
            <xm:f>Master!$B$3:$B$35</xm:f>
          </x14:formula1>
          <xm:sqref>G29 C11</xm:sqref>
        </x14:dataValidation>
        <x14:dataValidation type="list" allowBlank="1" showInputMessage="1" showErrorMessage="1" xr:uid="{00000000-0002-0000-0000-00000D000000}">
          <x14:formula1>
            <xm:f>Master!$AM$2:$AM$3</xm:f>
          </x14:formula1>
          <xm:sqref>E31</xm:sqref>
        </x14:dataValidation>
        <x14:dataValidation type="list" allowBlank="1" showInputMessage="1" showErrorMessage="1" xr:uid="{00000000-0002-0000-0000-00000E000000}">
          <x14:formula1>
            <xm:f>Master!$AN$2:$AN$3</xm:f>
          </x14:formula1>
          <xm:sqref>E32</xm:sqref>
        </x14:dataValidation>
        <x14:dataValidation type="list" allowBlank="1" showInputMessage="1" showErrorMessage="1" xr:uid="{5751C6C4-46A5-2344-A351-44E8D536BC98}">
          <x14:formula1>
            <xm:f>Master!$AO$2:$AO$3</xm:f>
          </x14:formula1>
          <xm:sqref>E33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8"/>
  <dimension ref="A1:S105"/>
  <sheetViews>
    <sheetView showGridLines="0" showRowColHeaders="0" workbookViewId="0">
      <selection activeCell="A67" sqref="A67"/>
    </sheetView>
  </sheetViews>
  <sheetFormatPr baseColWidth="10" defaultRowHeight="13" x14ac:dyDescent="0.15"/>
  <sheetData>
    <row r="1" spans="1:19" x14ac:dyDescent="0.15">
      <c r="A1" s="142"/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</row>
    <row r="2" spans="1:19" x14ac:dyDescent="0.15">
      <c r="A2" s="142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</row>
    <row r="3" spans="1:19" x14ac:dyDescent="0.15">
      <c r="A3" s="142"/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</row>
    <row r="4" spans="1:19" x14ac:dyDescent="0.15">
      <c r="A4" s="142"/>
      <c r="B4" s="142"/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</row>
    <row r="5" spans="1:19" x14ac:dyDescent="0.15">
      <c r="A5" s="142"/>
      <c r="B5" s="142"/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</row>
    <row r="6" spans="1:19" x14ac:dyDescent="0.15">
      <c r="A6" s="142"/>
      <c r="B6" s="142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</row>
    <row r="7" spans="1:19" x14ac:dyDescent="0.15">
      <c r="A7" s="142"/>
      <c r="B7" s="142"/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</row>
    <row r="8" spans="1:19" x14ac:dyDescent="0.15">
      <c r="A8" s="142"/>
      <c r="B8" s="142"/>
      <c r="C8" s="142"/>
      <c r="D8" s="142"/>
      <c r="E8" s="142"/>
      <c r="F8" s="142"/>
      <c r="G8" s="142"/>
      <c r="H8" s="142"/>
      <c r="I8" s="142"/>
      <c r="J8" s="142"/>
      <c r="K8" s="142"/>
      <c r="L8" s="142"/>
      <c r="M8" s="142"/>
      <c r="N8" s="142"/>
      <c r="O8" s="142"/>
      <c r="P8" s="142"/>
      <c r="Q8" s="142"/>
      <c r="R8" s="142"/>
      <c r="S8" s="142"/>
    </row>
    <row r="9" spans="1:19" x14ac:dyDescent="0.15">
      <c r="A9" s="142"/>
      <c r="B9" s="142"/>
      <c r="C9" s="142"/>
      <c r="D9" s="142"/>
      <c r="E9" s="142"/>
      <c r="F9" s="142"/>
      <c r="G9" s="142"/>
      <c r="H9" s="142"/>
      <c r="I9" s="142"/>
      <c r="J9" s="142"/>
      <c r="K9" s="142"/>
      <c r="L9" s="142"/>
      <c r="M9" s="142"/>
      <c r="N9" s="142"/>
      <c r="O9" s="142"/>
      <c r="P9" s="142"/>
      <c r="Q9" s="142"/>
      <c r="R9" s="142"/>
      <c r="S9" s="142"/>
    </row>
    <row r="10" spans="1:19" x14ac:dyDescent="0.15">
      <c r="A10" s="142"/>
      <c r="B10" s="142"/>
      <c r="C10" s="142"/>
      <c r="D10" s="142"/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</row>
    <row r="11" spans="1:19" x14ac:dyDescent="0.15">
      <c r="A11" s="142"/>
      <c r="B11" s="142"/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</row>
    <row r="12" spans="1:19" x14ac:dyDescent="0.15">
      <c r="A12" s="142"/>
      <c r="B12" s="142"/>
      <c r="C12" s="142"/>
      <c r="D12" s="142"/>
      <c r="E12" s="142"/>
      <c r="F12" s="142"/>
      <c r="G12" s="142"/>
      <c r="H12" s="142"/>
      <c r="I12" s="142"/>
      <c r="J12" s="142"/>
      <c r="K12" s="142"/>
      <c r="L12" s="142"/>
      <c r="M12" s="142"/>
      <c r="N12" s="142"/>
      <c r="O12" s="142"/>
      <c r="P12" s="142"/>
      <c r="Q12" s="142"/>
      <c r="R12" s="142"/>
      <c r="S12" s="142"/>
    </row>
    <row r="13" spans="1:19" x14ac:dyDescent="0.15">
      <c r="A13" s="142"/>
      <c r="B13" s="142"/>
      <c r="C13" s="142"/>
      <c r="D13" s="142"/>
      <c r="E13" s="142"/>
      <c r="F13" s="142"/>
      <c r="G13" s="142"/>
      <c r="H13" s="142"/>
      <c r="I13" s="142"/>
      <c r="J13" s="142"/>
      <c r="K13" s="142"/>
      <c r="L13" s="142"/>
      <c r="M13" s="142"/>
      <c r="N13" s="142"/>
      <c r="O13" s="142"/>
      <c r="P13" s="142"/>
      <c r="Q13" s="142"/>
      <c r="R13" s="142"/>
      <c r="S13" s="142"/>
    </row>
    <row r="14" spans="1:19" x14ac:dyDescent="0.15">
      <c r="A14" s="142"/>
      <c r="B14" s="142"/>
      <c r="C14" s="142"/>
      <c r="D14" s="142"/>
      <c r="E14" s="142"/>
      <c r="F14" s="142"/>
      <c r="G14" s="142"/>
      <c r="H14" s="142"/>
      <c r="I14" s="142"/>
      <c r="J14" s="142"/>
      <c r="K14" s="142"/>
      <c r="L14" s="142"/>
      <c r="M14" s="142"/>
      <c r="N14" s="142"/>
      <c r="O14" s="142"/>
      <c r="P14" s="142"/>
      <c r="Q14" s="142"/>
      <c r="R14" s="142"/>
      <c r="S14" s="142"/>
    </row>
    <row r="15" spans="1:19" x14ac:dyDescent="0.15">
      <c r="A15" s="142"/>
      <c r="B15" s="142"/>
      <c r="C15" s="142"/>
      <c r="D15" s="142"/>
      <c r="E15" s="142"/>
      <c r="F15" s="142"/>
      <c r="G15" s="142"/>
      <c r="H15" s="142"/>
      <c r="I15" s="142"/>
      <c r="J15" s="142"/>
      <c r="K15" s="142"/>
      <c r="L15" s="142"/>
      <c r="M15" s="142"/>
      <c r="N15" s="142"/>
      <c r="O15" s="142"/>
      <c r="P15" s="142"/>
      <c r="Q15" s="142"/>
      <c r="R15" s="142"/>
      <c r="S15" s="142"/>
    </row>
    <row r="16" spans="1:19" x14ac:dyDescent="0.15">
      <c r="A16" s="142"/>
      <c r="B16" s="142"/>
      <c r="C16" s="142"/>
      <c r="D16" s="142"/>
      <c r="E16" s="142"/>
      <c r="F16" s="142"/>
      <c r="G16" s="142"/>
      <c r="H16" s="142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</row>
    <row r="17" spans="1:19" x14ac:dyDescent="0.15">
      <c r="A17" s="142"/>
      <c r="B17" s="142"/>
      <c r="C17" s="142"/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142"/>
      <c r="P17" s="142"/>
      <c r="Q17" s="142"/>
      <c r="R17" s="142"/>
      <c r="S17" s="142"/>
    </row>
    <row r="18" spans="1:19" x14ac:dyDescent="0.15">
      <c r="A18" s="142"/>
      <c r="B18" s="142"/>
      <c r="C18" s="142"/>
      <c r="D18" s="142"/>
      <c r="E18" s="142"/>
      <c r="F18" s="142"/>
      <c r="G18" s="142"/>
      <c r="H18" s="142"/>
      <c r="I18" s="142"/>
      <c r="J18" s="142"/>
      <c r="K18" s="142"/>
      <c r="L18" s="142"/>
      <c r="M18" s="142"/>
      <c r="N18" s="142"/>
      <c r="O18" s="142"/>
      <c r="P18" s="142"/>
      <c r="Q18" s="142"/>
      <c r="R18" s="142"/>
      <c r="S18" s="142"/>
    </row>
    <row r="19" spans="1:19" x14ac:dyDescent="0.15">
      <c r="A19" s="142"/>
      <c r="B19" s="142"/>
      <c r="C19" s="142"/>
      <c r="D19" s="142"/>
      <c r="E19" s="142"/>
      <c r="F19" s="142"/>
      <c r="G19" s="142"/>
      <c r="H19" s="142"/>
      <c r="I19" s="142"/>
      <c r="J19" s="142"/>
      <c r="K19" s="142"/>
      <c r="L19" s="142"/>
      <c r="M19" s="142"/>
      <c r="N19" s="142"/>
      <c r="O19" s="142"/>
      <c r="P19" s="142"/>
      <c r="Q19" s="142"/>
      <c r="R19" s="142"/>
      <c r="S19" s="142"/>
    </row>
    <row r="20" spans="1:19" x14ac:dyDescent="0.15">
      <c r="A20" s="142"/>
      <c r="B20" s="142"/>
      <c r="C20" s="142"/>
      <c r="D20" s="142"/>
      <c r="E20" s="142"/>
      <c r="F20" s="142"/>
      <c r="G20" s="142"/>
      <c r="H20" s="142"/>
      <c r="I20" s="142"/>
      <c r="J20" s="142"/>
      <c r="K20" s="142"/>
      <c r="L20" s="142"/>
      <c r="M20" s="142"/>
      <c r="N20" s="142"/>
      <c r="O20" s="142"/>
      <c r="P20" s="142"/>
      <c r="Q20" s="142"/>
      <c r="R20" s="142"/>
      <c r="S20" s="142"/>
    </row>
    <row r="21" spans="1:19" x14ac:dyDescent="0.15">
      <c r="A21" s="142"/>
      <c r="B21" s="142"/>
      <c r="C21" s="142"/>
      <c r="D21" s="142"/>
      <c r="E21" s="142"/>
      <c r="F21" s="142"/>
      <c r="G21" s="142"/>
      <c r="H21" s="142"/>
      <c r="I21" s="142"/>
      <c r="J21" s="142"/>
      <c r="K21" s="142"/>
      <c r="L21" s="142"/>
      <c r="M21" s="142"/>
      <c r="N21" s="142"/>
      <c r="O21" s="142"/>
      <c r="P21" s="142"/>
      <c r="Q21" s="142"/>
      <c r="R21" s="142"/>
      <c r="S21" s="142"/>
    </row>
    <row r="22" spans="1:19" x14ac:dyDescent="0.15">
      <c r="A22" s="142"/>
      <c r="B22" s="142"/>
      <c r="C22" s="142"/>
      <c r="D22" s="142"/>
      <c r="E22" s="142"/>
      <c r="F22" s="142"/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42"/>
      <c r="R22" s="142"/>
      <c r="S22" s="142"/>
    </row>
    <row r="23" spans="1:19" x14ac:dyDescent="0.15">
      <c r="A23" s="142"/>
      <c r="B23" s="142"/>
      <c r="C23" s="142"/>
      <c r="D23" s="142"/>
      <c r="E23" s="142"/>
      <c r="F23" s="142"/>
      <c r="G23" s="142"/>
      <c r="H23" s="142"/>
      <c r="I23" s="142"/>
      <c r="J23" s="142"/>
      <c r="K23" s="142"/>
      <c r="L23" s="142"/>
      <c r="M23" s="142"/>
      <c r="N23" s="142"/>
      <c r="O23" s="142"/>
      <c r="P23" s="142"/>
      <c r="Q23" s="142"/>
      <c r="R23" s="142"/>
      <c r="S23" s="142"/>
    </row>
    <row r="24" spans="1:19" x14ac:dyDescent="0.15">
      <c r="A24" s="142"/>
      <c r="B24" s="142"/>
      <c r="C24" s="142"/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</row>
    <row r="25" spans="1:19" x14ac:dyDescent="0.15">
      <c r="A25" s="142"/>
      <c r="B25" s="142"/>
      <c r="C25" s="142"/>
      <c r="D25" s="142"/>
      <c r="E25" s="142"/>
      <c r="F25" s="142"/>
      <c r="G25" s="142"/>
      <c r="H25" s="142"/>
      <c r="I25" s="142"/>
      <c r="J25" s="142"/>
      <c r="K25" s="142"/>
      <c r="L25" s="142"/>
      <c r="M25" s="142"/>
      <c r="N25" s="142"/>
      <c r="O25" s="142"/>
      <c r="P25" s="142"/>
      <c r="Q25" s="142"/>
      <c r="R25" s="142"/>
      <c r="S25" s="142"/>
    </row>
    <row r="26" spans="1:19" x14ac:dyDescent="0.15">
      <c r="A26" s="142"/>
      <c r="B26" s="142"/>
      <c r="C26" s="142"/>
      <c r="D26" s="142"/>
      <c r="E26" s="142"/>
      <c r="F26" s="142"/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</row>
    <row r="27" spans="1:19" x14ac:dyDescent="0.15">
      <c r="A27" s="142"/>
      <c r="B27" s="142"/>
      <c r="C27" s="142"/>
      <c r="D27" s="142"/>
      <c r="E27" s="142"/>
      <c r="F27" s="142"/>
      <c r="G27" s="142"/>
      <c r="H27" s="142"/>
      <c r="I27" s="142"/>
      <c r="J27" s="142"/>
      <c r="K27" s="142"/>
      <c r="L27" s="142"/>
      <c r="M27" s="142"/>
      <c r="N27" s="142"/>
      <c r="O27" s="142"/>
      <c r="P27" s="142"/>
      <c r="Q27" s="142"/>
      <c r="R27" s="142"/>
      <c r="S27" s="142"/>
    </row>
    <row r="28" spans="1:19" x14ac:dyDescent="0.15">
      <c r="A28" s="142"/>
      <c r="B28" s="142"/>
      <c r="C28" s="142"/>
      <c r="D28" s="142"/>
      <c r="E28" s="142"/>
      <c r="F28" s="142"/>
      <c r="G28" s="142"/>
      <c r="H28" s="142"/>
      <c r="I28" s="142"/>
      <c r="J28" s="142"/>
      <c r="K28" s="142"/>
      <c r="L28" s="142"/>
      <c r="M28" s="142"/>
      <c r="N28" s="142"/>
      <c r="O28" s="142"/>
      <c r="P28" s="142"/>
      <c r="Q28" s="142"/>
      <c r="R28" s="142"/>
      <c r="S28" s="142"/>
    </row>
    <row r="29" spans="1:19" x14ac:dyDescent="0.15">
      <c r="A29" s="142"/>
      <c r="B29" s="142"/>
      <c r="C29" s="142"/>
      <c r="D29" s="142"/>
      <c r="E29" s="142"/>
      <c r="F29" s="142"/>
      <c r="G29" s="142"/>
      <c r="H29" s="142"/>
      <c r="I29" s="142"/>
      <c r="J29" s="142"/>
      <c r="K29" s="142"/>
      <c r="L29" s="142"/>
      <c r="M29" s="142"/>
      <c r="N29" s="142"/>
      <c r="O29" s="142"/>
      <c r="P29" s="142"/>
      <c r="Q29" s="142"/>
      <c r="R29" s="142"/>
      <c r="S29" s="142"/>
    </row>
    <row r="30" spans="1:19" x14ac:dyDescent="0.15">
      <c r="A30" s="142"/>
      <c r="B30" s="142"/>
      <c r="C30" s="142"/>
      <c r="D30" s="142"/>
      <c r="E30" s="142"/>
      <c r="F30" s="142"/>
      <c r="G30" s="142"/>
      <c r="H30" s="142"/>
      <c r="I30" s="142"/>
      <c r="J30" s="142"/>
      <c r="K30" s="142"/>
      <c r="L30" s="142"/>
      <c r="M30" s="142"/>
      <c r="N30" s="142"/>
      <c r="O30" s="142"/>
      <c r="P30" s="142"/>
      <c r="Q30" s="142"/>
      <c r="R30" s="142"/>
      <c r="S30" s="142"/>
    </row>
    <row r="31" spans="1:19" x14ac:dyDescent="0.15">
      <c r="A31" s="142"/>
      <c r="B31" s="142"/>
      <c r="C31" s="142"/>
      <c r="D31" s="142"/>
      <c r="E31" s="142"/>
      <c r="F31" s="142"/>
      <c r="G31" s="142"/>
      <c r="H31" s="142"/>
      <c r="I31" s="142"/>
      <c r="J31" s="142"/>
      <c r="K31" s="142"/>
      <c r="L31" s="142"/>
      <c r="M31" s="142"/>
      <c r="N31" s="142"/>
      <c r="O31" s="142"/>
      <c r="P31" s="142"/>
      <c r="Q31" s="142"/>
      <c r="R31" s="142"/>
      <c r="S31" s="142"/>
    </row>
    <row r="32" spans="1:19" x14ac:dyDescent="0.15">
      <c r="A32" s="142"/>
      <c r="B32" s="142"/>
      <c r="C32" s="142"/>
      <c r="D32" s="142"/>
      <c r="E32" s="142"/>
      <c r="F32" s="142"/>
      <c r="G32" s="142"/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</row>
    <row r="33" spans="1:19" x14ac:dyDescent="0.15">
      <c r="A33" s="142"/>
      <c r="B33" s="142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142"/>
      <c r="R33" s="142"/>
      <c r="S33" s="142"/>
    </row>
    <row r="34" spans="1:19" x14ac:dyDescent="0.15">
      <c r="A34" s="142"/>
      <c r="B34" s="142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</row>
    <row r="35" spans="1:19" x14ac:dyDescent="0.15">
      <c r="A35" s="142"/>
      <c r="B35" s="142"/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</row>
    <row r="36" spans="1:19" x14ac:dyDescent="0.15">
      <c r="A36" s="142"/>
      <c r="B36" s="142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</row>
    <row r="37" spans="1:19" x14ac:dyDescent="0.15">
      <c r="A37" s="142"/>
      <c r="B37" s="142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</row>
    <row r="38" spans="1:19" x14ac:dyDescent="0.15">
      <c r="A38" s="142"/>
      <c r="B38" s="142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</row>
    <row r="39" spans="1:19" x14ac:dyDescent="0.15">
      <c r="A39" s="142"/>
      <c r="B39" s="142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2"/>
      <c r="O39" s="142"/>
      <c r="P39" s="142"/>
      <c r="Q39" s="142"/>
      <c r="R39" s="142"/>
      <c r="S39" s="142"/>
    </row>
    <row r="40" spans="1:19" x14ac:dyDescent="0.15">
      <c r="A40" s="142"/>
      <c r="B40" s="142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</row>
    <row r="41" spans="1:19" x14ac:dyDescent="0.15">
      <c r="A41" s="142"/>
      <c r="B41" s="142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</row>
    <row r="42" spans="1:19" x14ac:dyDescent="0.15">
      <c r="A42" s="142"/>
      <c r="B42" s="142"/>
      <c r="C42" s="142"/>
      <c r="D42" s="142"/>
      <c r="E42" s="142"/>
      <c r="F42" s="142"/>
      <c r="G42" s="142"/>
      <c r="H42" s="142"/>
      <c r="I42" s="142"/>
      <c r="J42" s="142"/>
      <c r="K42" s="142"/>
      <c r="L42" s="142"/>
      <c r="M42" s="142"/>
      <c r="N42" s="142"/>
      <c r="O42" s="142"/>
      <c r="P42" s="142"/>
      <c r="Q42" s="142"/>
      <c r="R42" s="142"/>
      <c r="S42" s="142"/>
    </row>
    <row r="43" spans="1:19" x14ac:dyDescent="0.15">
      <c r="A43" s="142"/>
      <c r="B43" s="142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</row>
    <row r="44" spans="1:19" x14ac:dyDescent="0.15">
      <c r="A44" s="142"/>
      <c r="B44" s="142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</row>
    <row r="45" spans="1:19" x14ac:dyDescent="0.15">
      <c r="A45" s="142"/>
      <c r="B45" s="142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</row>
    <row r="46" spans="1:19" x14ac:dyDescent="0.15">
      <c r="A46" s="142"/>
      <c r="B46" s="142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</row>
    <row r="47" spans="1:19" x14ac:dyDescent="0.15">
      <c r="A47" s="142"/>
      <c r="B47" s="142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</row>
    <row r="48" spans="1:19" x14ac:dyDescent="0.15">
      <c r="A48" s="142"/>
      <c r="B48" s="142"/>
      <c r="C48" s="142"/>
      <c r="D48" s="142"/>
      <c r="E48" s="142"/>
      <c r="F48" s="142"/>
      <c r="G48" s="142"/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</row>
    <row r="49" spans="1:19" x14ac:dyDescent="0.15">
      <c r="A49" s="142"/>
      <c r="B49" s="142"/>
      <c r="C49" s="142"/>
      <c r="D49" s="142"/>
      <c r="E49" s="142"/>
      <c r="F49" s="142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</row>
    <row r="50" spans="1:19" x14ac:dyDescent="0.15">
      <c r="A50" s="142"/>
      <c r="B50" s="142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</row>
    <row r="51" spans="1:19" x14ac:dyDescent="0.15">
      <c r="A51" s="142"/>
      <c r="B51" s="142"/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</row>
    <row r="52" spans="1:19" x14ac:dyDescent="0.15">
      <c r="A52" s="142"/>
      <c r="B52" s="142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</row>
    <row r="53" spans="1:19" x14ac:dyDescent="0.15">
      <c r="A53" s="142"/>
      <c r="B53" s="142"/>
      <c r="C53" s="142"/>
      <c r="D53" s="142"/>
      <c r="E53" s="142"/>
      <c r="F53" s="142"/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</row>
    <row r="54" spans="1:19" x14ac:dyDescent="0.15">
      <c r="A54" s="142"/>
      <c r="B54" s="142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</row>
    <row r="55" spans="1:19" x14ac:dyDescent="0.15">
      <c r="A55" s="142"/>
      <c r="B55" s="142"/>
      <c r="C55" s="142"/>
      <c r="D55" s="142"/>
      <c r="E55" s="142"/>
      <c r="F55" s="142"/>
      <c r="G55" s="142"/>
      <c r="H55" s="142"/>
      <c r="I55" s="142"/>
      <c r="J55" s="142"/>
      <c r="K55" s="142"/>
      <c r="L55" s="142"/>
      <c r="M55" s="142"/>
      <c r="N55" s="142"/>
      <c r="O55" s="142"/>
      <c r="P55" s="142"/>
      <c r="Q55" s="142"/>
      <c r="R55" s="142"/>
      <c r="S55" s="142"/>
    </row>
    <row r="56" spans="1:19" x14ac:dyDescent="0.15">
      <c r="A56" s="142"/>
      <c r="B56" s="142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</row>
    <row r="57" spans="1:19" x14ac:dyDescent="0.15">
      <c r="A57" s="142"/>
      <c r="B57" s="142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</row>
    <row r="58" spans="1:19" x14ac:dyDescent="0.15">
      <c r="A58" s="142"/>
      <c r="B58" s="142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</row>
    <row r="59" spans="1:19" x14ac:dyDescent="0.15">
      <c r="A59" s="142"/>
      <c r="B59" s="142"/>
      <c r="C59" s="142"/>
      <c r="D59" s="142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</row>
    <row r="60" spans="1:19" x14ac:dyDescent="0.15">
      <c r="A60" s="142"/>
      <c r="B60" s="142"/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</row>
    <row r="61" spans="1:19" x14ac:dyDescent="0.15">
      <c r="A61" s="142"/>
      <c r="B61" s="142"/>
      <c r="C61" s="142"/>
      <c r="D61" s="142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</row>
    <row r="62" spans="1:19" x14ac:dyDescent="0.15">
      <c r="A62" s="142"/>
      <c r="B62" s="142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</row>
    <row r="63" spans="1:19" x14ac:dyDescent="0.15">
      <c r="A63" s="142"/>
      <c r="B63" s="142"/>
      <c r="C63" s="142"/>
      <c r="D63" s="142"/>
      <c r="E63" s="142"/>
      <c r="F63" s="142"/>
      <c r="G63" s="142"/>
      <c r="H63" s="142"/>
      <c r="I63" s="142"/>
      <c r="J63" s="142"/>
      <c r="K63" s="142"/>
      <c r="L63" s="142"/>
      <c r="M63" s="142"/>
      <c r="N63" s="142"/>
      <c r="O63" s="142"/>
      <c r="P63" s="142"/>
      <c r="Q63" s="142"/>
      <c r="R63" s="142"/>
      <c r="S63" s="142"/>
    </row>
    <row r="64" spans="1:19" x14ac:dyDescent="0.15">
      <c r="A64" s="142"/>
      <c r="B64" s="142"/>
      <c r="C64" s="142"/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42"/>
      <c r="O64" s="142"/>
      <c r="P64" s="142"/>
      <c r="Q64" s="142"/>
      <c r="R64" s="142"/>
      <c r="S64" s="142"/>
    </row>
    <row r="65" spans="1:19" x14ac:dyDescent="0.15">
      <c r="A65" s="142"/>
      <c r="B65" s="142"/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R65" s="142"/>
      <c r="S65" s="142"/>
    </row>
    <row r="66" spans="1:19" x14ac:dyDescent="0.15">
      <c r="A66" s="142"/>
      <c r="B66" s="142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</row>
    <row r="67" spans="1:19" x14ac:dyDescent="0.15">
      <c r="A67" s="142"/>
      <c r="B67" s="142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142"/>
      <c r="S67" s="142"/>
    </row>
    <row r="68" spans="1:19" x14ac:dyDescent="0.15">
      <c r="A68" s="142"/>
      <c r="B68" s="142"/>
      <c r="C68" s="142"/>
      <c r="D68" s="142"/>
      <c r="E68" s="142"/>
      <c r="F68" s="142"/>
      <c r="G68" s="142"/>
      <c r="H68" s="142"/>
      <c r="I68" s="142"/>
      <c r="J68" s="142"/>
      <c r="K68" s="142"/>
      <c r="L68" s="142"/>
      <c r="M68" s="142"/>
      <c r="N68" s="142"/>
      <c r="O68" s="142"/>
      <c r="P68" s="142"/>
      <c r="Q68" s="142"/>
      <c r="R68" s="142"/>
      <c r="S68" s="142"/>
    </row>
    <row r="69" spans="1:19" x14ac:dyDescent="0.15">
      <c r="A69" s="142"/>
      <c r="B69" s="142"/>
      <c r="C69" s="142"/>
      <c r="D69" s="142"/>
      <c r="E69" s="142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</row>
    <row r="70" spans="1:19" x14ac:dyDescent="0.15">
      <c r="A70" s="142"/>
      <c r="B70" s="142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</row>
    <row r="71" spans="1:19" x14ac:dyDescent="0.15">
      <c r="A71" s="142"/>
      <c r="B71" s="142"/>
      <c r="C71" s="142"/>
      <c r="D71" s="142"/>
      <c r="E71" s="142"/>
      <c r="F71" s="142"/>
      <c r="G71" s="142"/>
      <c r="H71" s="142"/>
      <c r="I71" s="142"/>
      <c r="J71" s="142"/>
      <c r="K71" s="142"/>
      <c r="L71" s="142"/>
      <c r="M71" s="142"/>
      <c r="N71" s="142"/>
      <c r="O71" s="142"/>
      <c r="P71" s="142"/>
      <c r="Q71" s="142"/>
      <c r="R71" s="142"/>
      <c r="S71" s="142"/>
    </row>
    <row r="72" spans="1:19" x14ac:dyDescent="0.15">
      <c r="A72" s="142"/>
      <c r="B72" s="142"/>
      <c r="C72" s="142"/>
      <c r="D72" s="142"/>
      <c r="E72" s="142"/>
      <c r="F72" s="142"/>
      <c r="G72" s="14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</row>
    <row r="73" spans="1:19" x14ac:dyDescent="0.15">
      <c r="A73" s="142"/>
      <c r="B73" s="142"/>
      <c r="C73" s="142"/>
      <c r="D73" s="142"/>
      <c r="E73" s="142"/>
      <c r="F73" s="142"/>
      <c r="G73" s="142"/>
      <c r="H73" s="142"/>
      <c r="I73" s="142"/>
      <c r="J73" s="142"/>
      <c r="K73" s="142"/>
      <c r="L73" s="142"/>
      <c r="M73" s="142"/>
      <c r="N73" s="142"/>
      <c r="O73" s="142"/>
      <c r="P73" s="142"/>
      <c r="Q73" s="142"/>
      <c r="R73" s="142"/>
      <c r="S73" s="142"/>
    </row>
    <row r="74" spans="1:19" x14ac:dyDescent="0.15">
      <c r="A74" s="142"/>
      <c r="B74" s="142"/>
      <c r="C74" s="142"/>
      <c r="D74" s="142"/>
      <c r="E74" s="142"/>
      <c r="F74" s="142"/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</row>
    <row r="75" spans="1:19" x14ac:dyDescent="0.15">
      <c r="A75" s="142"/>
      <c r="B75" s="142"/>
      <c r="C75" s="142"/>
      <c r="D75" s="142"/>
      <c r="E75" s="142"/>
      <c r="F75" s="142"/>
      <c r="G75" s="142"/>
      <c r="H75" s="142"/>
      <c r="I75" s="142"/>
      <c r="J75" s="142"/>
      <c r="K75" s="142"/>
      <c r="L75" s="142"/>
      <c r="M75" s="142"/>
      <c r="N75" s="142"/>
      <c r="O75" s="142"/>
      <c r="P75" s="142"/>
      <c r="Q75" s="142"/>
      <c r="R75" s="142"/>
      <c r="S75" s="142"/>
    </row>
    <row r="76" spans="1:19" x14ac:dyDescent="0.15">
      <c r="A76" s="142"/>
      <c r="B76" s="142"/>
      <c r="C76" s="142"/>
      <c r="D76" s="142"/>
      <c r="E76" s="142"/>
      <c r="F76" s="142"/>
      <c r="G76" s="142"/>
      <c r="H76" s="142"/>
      <c r="I76" s="142"/>
      <c r="J76" s="142"/>
      <c r="K76" s="142"/>
      <c r="L76" s="142"/>
      <c r="M76" s="142"/>
      <c r="N76" s="142"/>
      <c r="O76" s="142"/>
      <c r="P76" s="142"/>
      <c r="Q76" s="142"/>
      <c r="R76" s="142"/>
      <c r="S76" s="142"/>
    </row>
    <row r="77" spans="1:19" x14ac:dyDescent="0.15">
      <c r="A77" s="142"/>
      <c r="B77" s="142"/>
      <c r="C77" s="142"/>
      <c r="D77" s="142"/>
      <c r="E77" s="142"/>
      <c r="F77" s="142"/>
      <c r="G77" s="142"/>
      <c r="H77" s="142"/>
      <c r="I77" s="142"/>
      <c r="J77" s="142"/>
      <c r="K77" s="142"/>
      <c r="L77" s="142"/>
      <c r="M77" s="142"/>
      <c r="N77" s="142"/>
      <c r="O77" s="142"/>
      <c r="P77" s="142"/>
      <c r="Q77" s="142"/>
      <c r="R77" s="142"/>
      <c r="S77" s="142"/>
    </row>
    <row r="78" spans="1:19" x14ac:dyDescent="0.15">
      <c r="A78" s="142"/>
      <c r="B78" s="142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</row>
    <row r="79" spans="1:19" x14ac:dyDescent="0.15">
      <c r="A79" s="142"/>
      <c r="B79" s="142"/>
      <c r="C79" s="142"/>
      <c r="D79" s="142"/>
      <c r="E79" s="142"/>
      <c r="F79" s="142"/>
      <c r="G79" s="142"/>
      <c r="H79" s="142"/>
      <c r="I79" s="142"/>
      <c r="J79" s="142"/>
      <c r="K79" s="142"/>
      <c r="L79" s="142"/>
      <c r="M79" s="142"/>
      <c r="N79" s="142"/>
      <c r="O79" s="142"/>
      <c r="P79" s="142"/>
      <c r="Q79" s="142"/>
      <c r="R79" s="142"/>
      <c r="S79" s="142"/>
    </row>
    <row r="80" spans="1:19" x14ac:dyDescent="0.15">
      <c r="A80" s="142"/>
      <c r="B80" s="142"/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</row>
    <row r="81" spans="1:19" x14ac:dyDescent="0.15">
      <c r="A81" s="142"/>
      <c r="B81" s="142"/>
      <c r="C81" s="142"/>
      <c r="D81" s="142"/>
      <c r="E81" s="142"/>
      <c r="F81" s="142"/>
      <c r="G81" s="142"/>
      <c r="H81" s="142"/>
      <c r="I81" s="142"/>
      <c r="J81" s="142"/>
      <c r="K81" s="142"/>
      <c r="L81" s="142"/>
      <c r="M81" s="142"/>
      <c r="N81" s="142"/>
      <c r="O81" s="142"/>
      <c r="P81" s="142"/>
      <c r="Q81" s="142"/>
      <c r="R81" s="142"/>
      <c r="S81" s="142"/>
    </row>
    <row r="82" spans="1:19" x14ac:dyDescent="0.15">
      <c r="A82" s="142"/>
      <c r="B82" s="142"/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</row>
    <row r="83" spans="1:19" x14ac:dyDescent="0.15">
      <c r="A83" s="142"/>
      <c r="B83" s="142"/>
      <c r="C83" s="142"/>
      <c r="D83" s="142"/>
      <c r="E83" s="142"/>
      <c r="F83" s="142"/>
      <c r="G83" s="142"/>
      <c r="H83" s="142"/>
      <c r="I83" s="142"/>
      <c r="J83" s="142"/>
      <c r="K83" s="142"/>
      <c r="L83" s="142"/>
      <c r="M83" s="142"/>
      <c r="N83" s="142"/>
      <c r="O83" s="142"/>
      <c r="P83" s="142"/>
      <c r="Q83" s="142"/>
      <c r="R83" s="142"/>
      <c r="S83" s="142"/>
    </row>
    <row r="84" spans="1:19" x14ac:dyDescent="0.15">
      <c r="A84" s="142"/>
      <c r="B84" s="142"/>
      <c r="C84" s="142"/>
      <c r="D84" s="142"/>
      <c r="E84" s="142"/>
      <c r="F84" s="142"/>
      <c r="G84" s="142"/>
      <c r="H84" s="142"/>
      <c r="I84" s="142"/>
      <c r="J84" s="142"/>
      <c r="K84" s="142"/>
      <c r="L84" s="142"/>
      <c r="M84" s="142"/>
      <c r="N84" s="142"/>
      <c r="O84" s="142"/>
      <c r="P84" s="142"/>
      <c r="Q84" s="142"/>
      <c r="R84" s="142"/>
      <c r="S84" s="142"/>
    </row>
    <row r="85" spans="1:19" x14ac:dyDescent="0.15">
      <c r="A85" s="142"/>
      <c r="B85" s="142"/>
      <c r="C85" s="142"/>
      <c r="D85" s="142"/>
      <c r="E85" s="142"/>
      <c r="F85" s="142"/>
      <c r="G85" s="142"/>
      <c r="H85" s="142"/>
      <c r="I85" s="142"/>
      <c r="J85" s="142"/>
      <c r="K85" s="142"/>
      <c r="L85" s="142"/>
      <c r="M85" s="142"/>
      <c r="N85" s="142"/>
      <c r="O85" s="142"/>
      <c r="P85" s="142"/>
      <c r="Q85" s="142"/>
      <c r="R85" s="142"/>
      <c r="S85" s="142"/>
    </row>
    <row r="86" spans="1:19" x14ac:dyDescent="0.15">
      <c r="A86" s="142"/>
      <c r="B86" s="142"/>
      <c r="C86" s="142"/>
      <c r="D86" s="142"/>
      <c r="E86" s="142"/>
      <c r="F86" s="142"/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</row>
    <row r="87" spans="1:19" x14ac:dyDescent="0.15">
      <c r="A87" s="142"/>
      <c r="B87" s="142"/>
      <c r="C87" s="142"/>
      <c r="D87" s="142"/>
      <c r="E87" s="142"/>
      <c r="F87" s="142"/>
      <c r="G87" s="142"/>
      <c r="H87" s="142"/>
      <c r="I87" s="142"/>
      <c r="J87" s="142"/>
      <c r="K87" s="142"/>
      <c r="L87" s="142"/>
      <c r="M87" s="142"/>
      <c r="N87" s="142"/>
      <c r="O87" s="142"/>
      <c r="P87" s="142"/>
      <c r="Q87" s="142"/>
      <c r="R87" s="142"/>
      <c r="S87" s="142"/>
    </row>
    <row r="88" spans="1:19" x14ac:dyDescent="0.15">
      <c r="A88" s="142"/>
      <c r="B88" s="142"/>
      <c r="C88" s="142"/>
      <c r="D88" s="142"/>
      <c r="E88" s="142"/>
      <c r="F88" s="142"/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</row>
    <row r="89" spans="1:19" x14ac:dyDescent="0.15">
      <c r="A89" s="142"/>
      <c r="B89" s="142"/>
      <c r="C89" s="142"/>
      <c r="D89" s="142"/>
      <c r="E89" s="142"/>
      <c r="F89" s="142"/>
      <c r="G89" s="142"/>
      <c r="H89" s="142"/>
      <c r="I89" s="142"/>
      <c r="J89" s="142"/>
      <c r="K89" s="142"/>
      <c r="L89" s="142"/>
      <c r="M89" s="142"/>
      <c r="N89" s="142"/>
      <c r="O89" s="142"/>
      <c r="P89" s="142"/>
      <c r="Q89" s="142"/>
      <c r="R89" s="142"/>
      <c r="S89" s="142"/>
    </row>
    <row r="90" spans="1:19" x14ac:dyDescent="0.15">
      <c r="A90" s="142"/>
      <c r="B90" s="142"/>
      <c r="C90" s="142"/>
      <c r="D90" s="142"/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</row>
    <row r="91" spans="1:19" x14ac:dyDescent="0.15">
      <c r="A91" s="142"/>
      <c r="B91" s="142"/>
      <c r="C91" s="142"/>
      <c r="D91" s="142"/>
      <c r="E91" s="142"/>
      <c r="F91" s="142"/>
      <c r="G91" s="142"/>
      <c r="H91" s="142"/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</row>
    <row r="92" spans="1:19" x14ac:dyDescent="0.15">
      <c r="A92" s="142"/>
      <c r="B92" s="142"/>
      <c r="C92" s="142"/>
      <c r="D92" s="142"/>
      <c r="E92" s="142"/>
      <c r="F92" s="142"/>
      <c r="G92" s="142"/>
      <c r="H92" s="142"/>
      <c r="I92" s="142"/>
      <c r="J92" s="142"/>
      <c r="K92" s="142"/>
      <c r="L92" s="142"/>
      <c r="M92" s="142"/>
      <c r="N92" s="142"/>
      <c r="O92" s="142"/>
      <c r="P92" s="142"/>
      <c r="Q92" s="142"/>
      <c r="R92" s="142"/>
      <c r="S92" s="142"/>
    </row>
    <row r="93" spans="1:19" x14ac:dyDescent="0.15">
      <c r="A93" s="142"/>
      <c r="B93" s="142"/>
      <c r="C93" s="142"/>
      <c r="D93" s="142"/>
      <c r="E93" s="142"/>
      <c r="F93" s="142"/>
      <c r="G93" s="142"/>
      <c r="H93" s="142"/>
      <c r="I93" s="142"/>
      <c r="J93" s="142"/>
      <c r="K93" s="142"/>
      <c r="L93" s="142"/>
      <c r="M93" s="142"/>
      <c r="N93" s="142"/>
      <c r="O93" s="142"/>
      <c r="P93" s="142"/>
      <c r="Q93" s="142"/>
      <c r="R93" s="142"/>
      <c r="S93" s="142"/>
    </row>
    <row r="94" spans="1:19" x14ac:dyDescent="0.15">
      <c r="A94" s="142"/>
      <c r="B94" s="142"/>
      <c r="C94" s="142"/>
      <c r="D94" s="142"/>
      <c r="E94" s="142"/>
      <c r="F94" s="142"/>
      <c r="G94" s="142"/>
      <c r="H94" s="142"/>
      <c r="I94" s="142"/>
      <c r="J94" s="142"/>
      <c r="K94" s="142"/>
      <c r="L94" s="142"/>
      <c r="M94" s="142"/>
      <c r="N94" s="142"/>
      <c r="O94" s="142"/>
      <c r="P94" s="142"/>
      <c r="Q94" s="142"/>
      <c r="R94" s="142"/>
      <c r="S94" s="142"/>
    </row>
    <row r="95" spans="1:19" x14ac:dyDescent="0.15">
      <c r="A95" s="142"/>
      <c r="B95" s="142"/>
      <c r="C95" s="142"/>
      <c r="D95" s="142"/>
      <c r="E95" s="142"/>
      <c r="F95" s="142"/>
      <c r="G95" s="142"/>
      <c r="H95" s="142"/>
      <c r="I95" s="142"/>
      <c r="J95" s="142"/>
      <c r="K95" s="142"/>
      <c r="L95" s="142"/>
      <c r="M95" s="142"/>
      <c r="N95" s="142"/>
      <c r="O95" s="142"/>
      <c r="P95" s="142"/>
      <c r="Q95" s="142"/>
      <c r="R95" s="142"/>
      <c r="S95" s="142"/>
    </row>
    <row r="96" spans="1:19" x14ac:dyDescent="0.15">
      <c r="A96" s="142"/>
      <c r="B96" s="142"/>
      <c r="C96" s="142"/>
      <c r="D96" s="142"/>
      <c r="E96" s="142"/>
      <c r="F96" s="142"/>
      <c r="G96" s="142"/>
      <c r="H96" s="142"/>
      <c r="I96" s="142"/>
      <c r="J96" s="142"/>
      <c r="K96" s="142"/>
      <c r="L96" s="142"/>
      <c r="M96" s="142"/>
      <c r="N96" s="142"/>
      <c r="O96" s="142"/>
      <c r="P96" s="142"/>
      <c r="Q96" s="142"/>
      <c r="R96" s="142"/>
      <c r="S96" s="142"/>
    </row>
    <row r="97" spans="1:19" x14ac:dyDescent="0.15">
      <c r="A97" s="142"/>
      <c r="B97" s="142"/>
      <c r="C97" s="142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</row>
    <row r="98" spans="1:19" x14ac:dyDescent="0.15">
      <c r="A98" s="142"/>
      <c r="B98" s="142"/>
      <c r="C98" s="142"/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</row>
    <row r="99" spans="1:19" x14ac:dyDescent="0.15">
      <c r="A99" s="142"/>
      <c r="B99" s="142"/>
      <c r="C99" s="142"/>
      <c r="D99" s="142"/>
      <c r="E99" s="142"/>
      <c r="F99" s="142"/>
      <c r="G99" s="142"/>
      <c r="H99" s="142"/>
      <c r="I99" s="142"/>
      <c r="J99" s="142"/>
      <c r="K99" s="142"/>
      <c r="L99" s="142"/>
      <c r="M99" s="142"/>
      <c r="N99" s="142"/>
      <c r="O99" s="142"/>
      <c r="P99" s="142"/>
      <c r="Q99" s="142"/>
      <c r="R99" s="142"/>
      <c r="S99" s="142"/>
    </row>
    <row r="100" spans="1:19" x14ac:dyDescent="0.15">
      <c r="A100" s="142"/>
      <c r="B100" s="142"/>
      <c r="C100" s="142"/>
      <c r="D100" s="142"/>
      <c r="E100" s="142"/>
      <c r="F100" s="142"/>
      <c r="G100" s="142"/>
      <c r="H100" s="142"/>
      <c r="I100" s="142"/>
      <c r="J100" s="142"/>
      <c r="K100" s="142"/>
      <c r="L100" s="142"/>
      <c r="M100" s="142"/>
      <c r="N100" s="142"/>
      <c r="O100" s="142"/>
      <c r="P100" s="142"/>
      <c r="Q100" s="142"/>
      <c r="R100" s="142"/>
      <c r="S100" s="142"/>
    </row>
    <row r="101" spans="1:19" x14ac:dyDescent="0.15">
      <c r="A101" s="142"/>
      <c r="B101" s="142"/>
      <c r="C101" s="142"/>
      <c r="D101" s="142"/>
      <c r="E101" s="142"/>
      <c r="F101" s="142"/>
      <c r="G101" s="142"/>
      <c r="H101" s="142"/>
      <c r="I101" s="142"/>
      <c r="J101" s="142"/>
      <c r="K101" s="142"/>
      <c r="L101" s="142"/>
      <c r="M101" s="142"/>
      <c r="N101" s="142"/>
      <c r="O101" s="142"/>
      <c r="P101" s="142"/>
      <c r="Q101" s="142"/>
      <c r="R101" s="142"/>
      <c r="S101" s="142"/>
    </row>
    <row r="102" spans="1:19" x14ac:dyDescent="0.15">
      <c r="A102" s="142"/>
      <c r="B102" s="142"/>
      <c r="C102" s="142"/>
      <c r="D102" s="142"/>
      <c r="E102" s="142"/>
      <c r="F102" s="142"/>
      <c r="G102" s="142"/>
      <c r="H102" s="142"/>
      <c r="I102" s="142"/>
      <c r="J102" s="142"/>
      <c r="K102" s="142"/>
      <c r="L102" s="142"/>
      <c r="M102" s="142"/>
      <c r="N102" s="142"/>
      <c r="O102" s="142"/>
      <c r="P102" s="142"/>
      <c r="Q102" s="142"/>
      <c r="R102" s="142"/>
      <c r="S102" s="142"/>
    </row>
    <row r="103" spans="1:19" x14ac:dyDescent="0.15">
      <c r="A103" s="142"/>
      <c r="B103" s="142"/>
      <c r="C103" s="142"/>
      <c r="D103" s="142"/>
      <c r="E103" s="142"/>
      <c r="F103" s="142"/>
      <c r="G103" s="142"/>
      <c r="H103" s="142"/>
      <c r="I103" s="142"/>
      <c r="J103" s="142"/>
      <c r="K103" s="142"/>
      <c r="L103" s="142"/>
      <c r="M103" s="142"/>
      <c r="N103" s="142"/>
      <c r="O103" s="142"/>
      <c r="P103" s="142"/>
      <c r="Q103" s="142"/>
      <c r="R103" s="142"/>
      <c r="S103" s="142"/>
    </row>
    <row r="104" spans="1:19" x14ac:dyDescent="0.15">
      <c r="A104" s="142"/>
      <c r="B104" s="142"/>
      <c r="C104" s="142"/>
      <c r="D104" s="142"/>
      <c r="E104" s="142"/>
      <c r="F104" s="142"/>
      <c r="G104" s="142"/>
      <c r="H104" s="142"/>
      <c r="I104" s="142"/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</row>
    <row r="105" spans="1:19" x14ac:dyDescent="0.15">
      <c r="A105" s="142"/>
      <c r="B105" s="142"/>
      <c r="C105" s="142"/>
      <c r="D105" s="142"/>
      <c r="E105" s="142"/>
      <c r="F105" s="142"/>
      <c r="G105" s="142"/>
      <c r="H105" s="142"/>
      <c r="I105" s="142"/>
      <c r="J105" s="142"/>
      <c r="K105" s="142"/>
      <c r="L105" s="142"/>
      <c r="M105" s="142"/>
      <c r="N105" s="142"/>
      <c r="O105" s="142"/>
      <c r="P105" s="142"/>
      <c r="Q105" s="142"/>
      <c r="R105" s="142"/>
      <c r="S105" s="142"/>
    </row>
  </sheetData>
  <sheetProtection algorithmName="SHA-512" hashValue="T5xF4dzaFSFAH+bKwhS57pcP4KGqlZAlqji63rMskjI5GVWZDujJv8B9ToJ81Et2TlFOzkGYw3fuA8qKGAmlPg==" saltValue="UK/jEpXfuWndDFatGX7ufw==" spinCount="100000" sheet="1" objects="1" scenarios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/>
  <dimension ref="A2:Q511"/>
  <sheetViews>
    <sheetView showGridLines="0" topLeftCell="D7" zoomScaleNormal="100" workbookViewId="0">
      <selection activeCell="K48" sqref="K48"/>
    </sheetView>
  </sheetViews>
  <sheetFormatPr baseColWidth="10" defaultRowHeight="14" x14ac:dyDescent="0.15"/>
  <cols>
    <col min="1" max="1" width="3.6640625" customWidth="1"/>
    <col min="2" max="2" width="8.1640625" customWidth="1"/>
    <col min="3" max="3" width="36.1640625" style="96" customWidth="1"/>
    <col min="4" max="4" width="21.1640625" style="96" customWidth="1"/>
    <col min="5" max="5" width="30.5" customWidth="1"/>
    <col min="6" max="6" width="12" customWidth="1"/>
    <col min="7" max="7" width="5" customWidth="1"/>
    <col min="8" max="8" width="3.6640625" customWidth="1"/>
    <col min="9" max="9" width="11.6640625" customWidth="1"/>
    <col min="10" max="10" width="18.83203125" bestFit="1" customWidth="1"/>
    <col min="11" max="11" width="17.33203125" customWidth="1"/>
    <col min="12" max="13" width="13.5" customWidth="1"/>
    <col min="14" max="14" width="13.33203125" customWidth="1"/>
    <col min="15" max="15" width="12.33203125" customWidth="1"/>
  </cols>
  <sheetData>
    <row r="2" spans="2:16" ht="26" customHeight="1" x14ac:dyDescent="0.2">
      <c r="B2" s="93" t="s">
        <v>187</v>
      </c>
      <c r="C2" s="94"/>
      <c r="D2" s="94"/>
      <c r="E2" s="87"/>
      <c r="F2" s="87"/>
      <c r="G2" s="88"/>
    </row>
    <row r="3" spans="2:16" x14ac:dyDescent="0.15">
      <c r="B3" s="89"/>
      <c r="C3" s="95"/>
      <c r="D3" s="95"/>
      <c r="E3" s="21"/>
      <c r="F3" s="21"/>
      <c r="G3" s="90"/>
    </row>
    <row r="4" spans="2:16" ht="16" x14ac:dyDescent="0.25">
      <c r="B4" s="89"/>
      <c r="C4" s="263"/>
      <c r="D4" s="264"/>
      <c r="E4" s="265"/>
      <c r="F4" s="265"/>
      <c r="G4" s="90"/>
    </row>
    <row r="5" spans="2:16" x14ac:dyDescent="0.15">
      <c r="B5" s="89"/>
      <c r="C5" s="263"/>
      <c r="D5" s="103"/>
      <c r="E5" s="265"/>
      <c r="F5" s="265"/>
      <c r="G5" s="90"/>
    </row>
    <row r="6" spans="2:16" x14ac:dyDescent="0.15">
      <c r="B6" s="89"/>
      <c r="C6" s="263"/>
      <c r="D6" s="104"/>
      <c r="E6" s="265"/>
      <c r="F6" s="265"/>
      <c r="G6" s="90"/>
    </row>
    <row r="7" spans="2:16" x14ac:dyDescent="0.15">
      <c r="B7" s="89"/>
      <c r="C7" s="263"/>
      <c r="D7" s="104"/>
      <c r="E7" s="266"/>
      <c r="F7" s="265"/>
      <c r="G7" s="90"/>
    </row>
    <row r="8" spans="2:16" x14ac:dyDescent="0.15">
      <c r="B8" s="89"/>
      <c r="C8" s="263"/>
      <c r="D8" s="267"/>
      <c r="E8" s="265"/>
      <c r="F8" s="265"/>
      <c r="G8" s="90"/>
    </row>
    <row r="9" spans="2:16" x14ac:dyDescent="0.15">
      <c r="B9" s="89"/>
      <c r="C9" s="263"/>
      <c r="D9" s="104"/>
      <c r="E9" s="268"/>
      <c r="F9" s="269"/>
      <c r="G9" s="90"/>
    </row>
    <row r="10" spans="2:16" x14ac:dyDescent="0.15">
      <c r="B10" s="89"/>
      <c r="C10" s="263"/>
      <c r="D10" s="270"/>
      <c r="E10" s="265"/>
      <c r="F10" s="265"/>
      <c r="G10" s="90"/>
    </row>
    <row r="11" spans="2:16" x14ac:dyDescent="0.15">
      <c r="B11" s="89"/>
      <c r="C11" s="263"/>
      <c r="D11" s="104"/>
      <c r="E11" s="265"/>
      <c r="F11" s="265"/>
      <c r="G11" s="90"/>
    </row>
    <row r="12" spans="2:16" x14ac:dyDescent="0.15">
      <c r="B12" s="89"/>
      <c r="C12" s="271"/>
      <c r="D12" s="271"/>
      <c r="E12" s="265"/>
      <c r="F12" s="265"/>
      <c r="G12" s="90"/>
    </row>
    <row r="13" spans="2:16" x14ac:dyDescent="0.15">
      <c r="B13" s="89"/>
      <c r="C13" s="271"/>
      <c r="D13" s="271"/>
      <c r="E13" s="265"/>
      <c r="F13" s="265"/>
      <c r="G13" s="90"/>
    </row>
    <row r="14" spans="2:16" x14ac:dyDescent="0.15">
      <c r="B14" s="91"/>
      <c r="C14" s="272"/>
      <c r="D14" s="272"/>
      <c r="E14" s="273"/>
      <c r="F14" s="273"/>
      <c r="G14" s="92"/>
    </row>
    <row r="15" spans="2:16" x14ac:dyDescent="0.15">
      <c r="C15" s="274"/>
      <c r="D15" s="274"/>
      <c r="E15" s="275"/>
      <c r="F15" s="275"/>
    </row>
    <row r="16" spans="2:16" ht="23" customHeight="1" x14ac:dyDescent="0.2">
      <c r="B16" s="210" t="s">
        <v>188</v>
      </c>
      <c r="C16" s="276"/>
      <c r="D16" s="276"/>
      <c r="E16" s="277"/>
      <c r="F16" s="277"/>
      <c r="G16" s="211"/>
      <c r="I16" s="243" t="s">
        <v>189</v>
      </c>
      <c r="J16" s="244"/>
      <c r="K16" s="245"/>
      <c r="L16" s="245"/>
      <c r="M16" s="245"/>
      <c r="N16" s="245"/>
      <c r="O16" s="245"/>
      <c r="P16" s="246"/>
    </row>
    <row r="17" spans="2:16" x14ac:dyDescent="0.15">
      <c r="B17" s="212"/>
      <c r="C17" s="122"/>
      <c r="D17" s="122"/>
      <c r="E17" s="31"/>
      <c r="F17" s="31"/>
      <c r="G17" s="213"/>
      <c r="I17" s="247"/>
      <c r="J17" s="102" t="s">
        <v>106</v>
      </c>
      <c r="K17" s="97"/>
      <c r="L17" s="97"/>
      <c r="M17" s="97"/>
      <c r="N17" s="97"/>
      <c r="O17" s="97"/>
      <c r="P17" s="248"/>
    </row>
    <row r="18" spans="2:16" x14ac:dyDescent="0.15">
      <c r="B18" s="212"/>
      <c r="C18" s="143"/>
      <c r="D18" s="98"/>
      <c r="E18" s="262"/>
      <c r="F18" s="31"/>
      <c r="G18" s="193"/>
      <c r="H18" s="275"/>
      <c r="I18" s="285"/>
      <c r="J18" s="286"/>
      <c r="K18" s="286"/>
      <c r="L18" s="287"/>
      <c r="M18" s="287"/>
      <c r="N18" s="287"/>
      <c r="O18" s="287"/>
      <c r="P18" s="248"/>
    </row>
    <row r="19" spans="2:16" x14ac:dyDescent="0.15">
      <c r="B19" s="212"/>
      <c r="C19" s="143"/>
      <c r="D19" s="122"/>
      <c r="E19" s="117"/>
      <c r="F19" s="31"/>
      <c r="G19" s="193"/>
      <c r="H19" s="275"/>
      <c r="I19" s="285"/>
      <c r="J19" s="265"/>
      <c r="K19" s="288"/>
      <c r="L19" s="209"/>
      <c r="M19" s="289"/>
      <c r="N19" s="289"/>
      <c r="O19" s="289"/>
      <c r="P19" s="248"/>
    </row>
    <row r="20" spans="2:16" x14ac:dyDescent="0.15">
      <c r="B20" s="212"/>
      <c r="C20" s="143"/>
      <c r="D20" s="136"/>
      <c r="E20" s="117"/>
      <c r="F20" s="31"/>
      <c r="G20" s="193"/>
      <c r="H20" s="275"/>
      <c r="I20" s="285"/>
      <c r="J20" s="265"/>
      <c r="K20" s="288"/>
      <c r="L20" s="209"/>
      <c r="M20" s="289"/>
      <c r="N20" s="289"/>
      <c r="O20" s="289"/>
      <c r="P20" s="248"/>
    </row>
    <row r="21" spans="2:16" x14ac:dyDescent="0.15">
      <c r="B21" s="212"/>
      <c r="C21" s="143"/>
      <c r="D21" s="99"/>
      <c r="E21" s="31"/>
      <c r="F21" s="31"/>
      <c r="G21" s="193"/>
      <c r="H21" s="275"/>
      <c r="I21" s="285"/>
      <c r="J21" s="265"/>
      <c r="K21" s="288"/>
      <c r="L21" s="209"/>
      <c r="M21" s="289"/>
      <c r="N21" s="289"/>
      <c r="O21" s="289"/>
      <c r="P21" s="248"/>
    </row>
    <row r="22" spans="2:16" x14ac:dyDescent="0.15">
      <c r="B22" s="212"/>
      <c r="C22" s="143"/>
      <c r="D22" s="137"/>
      <c r="E22" s="31"/>
      <c r="F22" s="31"/>
      <c r="G22" s="193"/>
      <c r="H22" s="275"/>
      <c r="I22" s="285"/>
      <c r="J22" s="265"/>
      <c r="K22" s="288"/>
      <c r="L22" s="209"/>
      <c r="M22" s="289"/>
      <c r="N22" s="289"/>
      <c r="O22" s="289"/>
      <c r="P22" s="248"/>
    </row>
    <row r="23" spans="2:16" x14ac:dyDescent="0.15">
      <c r="B23" s="212"/>
      <c r="C23" s="143"/>
      <c r="D23" s="220"/>
      <c r="E23" s="221"/>
      <c r="F23" s="222"/>
      <c r="G23" s="193"/>
      <c r="H23" s="275"/>
      <c r="I23" s="285"/>
      <c r="J23" s="265"/>
      <c r="K23" s="288"/>
      <c r="L23" s="290"/>
      <c r="M23" s="290"/>
      <c r="N23" s="290"/>
      <c r="O23" s="290"/>
      <c r="P23" s="248"/>
    </row>
    <row r="24" spans="2:16" x14ac:dyDescent="0.15">
      <c r="B24" s="212"/>
      <c r="C24" s="143"/>
      <c r="D24" s="137"/>
      <c r="E24" s="221"/>
      <c r="F24" s="222"/>
      <c r="G24" s="193"/>
      <c r="H24" s="275"/>
      <c r="I24" s="285"/>
      <c r="J24" s="265"/>
      <c r="K24" s="288"/>
      <c r="L24" s="290"/>
      <c r="M24" s="290"/>
      <c r="N24" s="290"/>
      <c r="O24" s="290"/>
      <c r="P24" s="248"/>
    </row>
    <row r="25" spans="2:16" x14ac:dyDescent="0.15">
      <c r="B25" s="212"/>
      <c r="C25" s="143"/>
      <c r="D25" s="219"/>
      <c r="E25" s="225"/>
      <c r="F25" s="223"/>
      <c r="G25" s="193"/>
      <c r="H25" s="275"/>
      <c r="I25" s="285"/>
      <c r="J25" s="265"/>
      <c r="K25" s="288"/>
      <c r="L25" s="290"/>
      <c r="M25" s="290"/>
      <c r="N25" s="290"/>
      <c r="O25" s="290"/>
      <c r="P25" s="248"/>
    </row>
    <row r="26" spans="2:16" ht="15.75" customHeight="1" x14ac:dyDescent="0.15">
      <c r="B26" s="212"/>
      <c r="C26" s="122"/>
      <c r="D26" s="122"/>
      <c r="E26" s="226"/>
      <c r="F26" s="224"/>
      <c r="G26" s="193"/>
      <c r="H26" s="275"/>
      <c r="I26" s="285"/>
      <c r="J26" s="265"/>
      <c r="K26" s="288"/>
      <c r="L26" s="290"/>
      <c r="M26" s="290"/>
      <c r="N26" s="290"/>
      <c r="O26" s="290"/>
      <c r="P26" s="248"/>
    </row>
    <row r="27" spans="2:16" ht="15.75" customHeight="1" x14ac:dyDescent="0.15">
      <c r="B27" s="217"/>
      <c r="C27" s="140"/>
      <c r="D27" s="140"/>
      <c r="E27" s="141"/>
      <c r="F27" s="141"/>
      <c r="G27" s="218"/>
      <c r="H27" s="275"/>
      <c r="I27" s="285"/>
      <c r="J27" s="265"/>
      <c r="K27" s="288"/>
      <c r="L27" s="290"/>
      <c r="M27" s="290"/>
      <c r="N27" s="290"/>
      <c r="O27" s="290"/>
      <c r="P27" s="248"/>
    </row>
    <row r="28" spans="2:16" x14ac:dyDescent="0.15">
      <c r="B28" s="217"/>
      <c r="C28" s="140"/>
      <c r="D28" s="140"/>
      <c r="E28" s="141"/>
      <c r="F28" s="141"/>
      <c r="G28" s="218"/>
      <c r="H28" s="275"/>
      <c r="I28" s="285"/>
      <c r="J28" s="265"/>
      <c r="K28" s="288"/>
      <c r="L28" s="290"/>
      <c r="M28" s="290"/>
      <c r="N28" s="290"/>
      <c r="O28" s="290"/>
      <c r="P28" s="248"/>
    </row>
    <row r="29" spans="2:16" ht="16" x14ac:dyDescent="0.2">
      <c r="B29" s="214"/>
      <c r="C29" s="278"/>
      <c r="D29" s="278"/>
      <c r="E29" s="279"/>
      <c r="F29" s="279"/>
      <c r="G29" s="291"/>
      <c r="H29" s="275"/>
      <c r="I29" s="292"/>
      <c r="J29" s="293"/>
      <c r="K29" s="294"/>
      <c r="L29" s="295"/>
      <c r="M29" s="295"/>
      <c r="N29" s="295"/>
      <c r="O29" s="295"/>
      <c r="P29" s="250"/>
    </row>
    <row r="30" spans="2:16" ht="16" x14ac:dyDescent="0.2">
      <c r="B30" s="215"/>
      <c r="C30" s="280"/>
      <c r="D30" s="280"/>
      <c r="E30" s="281"/>
      <c r="F30" s="281"/>
      <c r="G30" s="296"/>
      <c r="H30" s="275"/>
      <c r="I30" s="297"/>
      <c r="J30" s="298"/>
      <c r="K30" s="299"/>
      <c r="L30" s="300"/>
      <c r="M30" s="300"/>
      <c r="N30" s="300"/>
      <c r="O30" s="300"/>
      <c r="P30" s="252"/>
    </row>
    <row r="31" spans="2:16" ht="16" x14ac:dyDescent="0.2">
      <c r="C31" s="274"/>
      <c r="D31" s="274"/>
      <c r="E31" s="275"/>
      <c r="F31" s="275"/>
      <c r="J31" s="11"/>
      <c r="K31" s="207"/>
      <c r="L31" s="208"/>
      <c r="M31" s="208"/>
      <c r="N31" s="208"/>
      <c r="O31" s="208"/>
    </row>
    <row r="32" spans="2:16" ht="23" customHeight="1" x14ac:dyDescent="0.2">
      <c r="B32" s="210" t="s">
        <v>188</v>
      </c>
      <c r="C32" s="276"/>
      <c r="D32" s="276"/>
      <c r="E32" s="277"/>
      <c r="F32" s="277"/>
      <c r="G32" s="211"/>
      <c r="I32" s="243"/>
      <c r="J32" s="253"/>
      <c r="K32" s="254"/>
      <c r="L32" s="255"/>
      <c r="M32" s="255"/>
      <c r="N32" s="255"/>
      <c r="O32" s="255"/>
      <c r="P32" s="246"/>
    </row>
    <row r="33" spans="2:16" x14ac:dyDescent="0.15">
      <c r="B33" s="212"/>
      <c r="C33" s="122"/>
      <c r="D33" s="122"/>
      <c r="E33" s="31"/>
      <c r="F33" s="31"/>
      <c r="G33" s="213"/>
      <c r="I33" s="247"/>
      <c r="J33" s="102"/>
      <c r="K33" s="97"/>
      <c r="L33" s="97"/>
      <c r="M33" s="97"/>
      <c r="N33" s="97"/>
      <c r="O33" s="97"/>
      <c r="P33" s="248"/>
    </row>
    <row r="34" spans="2:16" x14ac:dyDescent="0.15">
      <c r="B34" s="212"/>
      <c r="C34" s="143"/>
      <c r="D34" s="98"/>
      <c r="E34" s="262"/>
      <c r="F34" s="31"/>
      <c r="G34" s="193"/>
      <c r="H34" s="275"/>
      <c r="I34" s="285"/>
      <c r="J34" s="286"/>
      <c r="K34" s="286"/>
      <c r="L34" s="287"/>
      <c r="M34" s="287"/>
      <c r="N34" s="287"/>
      <c r="O34" s="287"/>
      <c r="P34" s="248"/>
    </row>
    <row r="35" spans="2:16" x14ac:dyDescent="0.15">
      <c r="B35" s="212"/>
      <c r="C35" s="143"/>
      <c r="D35" s="122"/>
      <c r="E35" s="117"/>
      <c r="F35" s="31"/>
      <c r="G35" s="193"/>
      <c r="H35" s="275"/>
      <c r="I35" s="285"/>
      <c r="J35" s="265"/>
      <c r="K35" s="288"/>
      <c r="L35" s="209"/>
      <c r="M35" s="289"/>
      <c r="N35" s="289"/>
      <c r="O35" s="289"/>
      <c r="P35" s="248"/>
    </row>
    <row r="36" spans="2:16" x14ac:dyDescent="0.15">
      <c r="B36" s="212"/>
      <c r="C36" s="143"/>
      <c r="D36" s="136"/>
      <c r="E36" s="117"/>
      <c r="F36" s="31"/>
      <c r="G36" s="193"/>
      <c r="H36" s="275"/>
      <c r="I36" s="285"/>
      <c r="J36" s="265"/>
      <c r="K36" s="288"/>
      <c r="L36" s="209"/>
      <c r="M36" s="289"/>
      <c r="N36" s="289"/>
      <c r="O36" s="289"/>
      <c r="P36" s="248"/>
    </row>
    <row r="37" spans="2:16" x14ac:dyDescent="0.15">
      <c r="B37" s="212"/>
      <c r="C37" s="143"/>
      <c r="D37" s="99"/>
      <c r="E37" s="31"/>
      <c r="F37" s="31"/>
      <c r="G37" s="193"/>
      <c r="H37" s="275"/>
      <c r="I37" s="285"/>
      <c r="J37" s="265"/>
      <c r="K37" s="288"/>
      <c r="L37" s="209"/>
      <c r="M37" s="289"/>
      <c r="N37" s="289"/>
      <c r="O37" s="289"/>
      <c r="P37" s="248"/>
    </row>
    <row r="38" spans="2:16" x14ac:dyDescent="0.15">
      <c r="B38" s="212"/>
      <c r="C38" s="143"/>
      <c r="D38" s="137"/>
      <c r="E38" s="31"/>
      <c r="F38" s="31"/>
      <c r="G38" s="193"/>
      <c r="H38" s="275"/>
      <c r="I38" s="285"/>
      <c r="J38" s="265"/>
      <c r="K38" s="288"/>
      <c r="L38" s="209"/>
      <c r="M38" s="289"/>
      <c r="N38" s="289"/>
      <c r="O38" s="289"/>
      <c r="P38" s="248"/>
    </row>
    <row r="39" spans="2:16" x14ac:dyDescent="0.15">
      <c r="B39" s="212"/>
      <c r="C39" s="143"/>
      <c r="D39" s="100"/>
      <c r="E39" s="138"/>
      <c r="F39" s="139"/>
      <c r="G39" s="193"/>
      <c r="H39" s="275"/>
      <c r="I39" s="285"/>
      <c r="J39" s="265"/>
      <c r="K39" s="288"/>
      <c r="L39" s="209"/>
      <c r="M39" s="289"/>
      <c r="N39" s="289"/>
      <c r="O39" s="289"/>
      <c r="P39" s="248"/>
    </row>
    <row r="40" spans="2:16" x14ac:dyDescent="0.15">
      <c r="B40" s="212"/>
      <c r="C40" s="143"/>
      <c r="D40" s="137"/>
      <c r="E40" s="138"/>
      <c r="F40" s="139"/>
      <c r="G40" s="193"/>
      <c r="H40" s="275"/>
      <c r="I40" s="285"/>
      <c r="J40" s="265"/>
      <c r="K40" s="288"/>
      <c r="L40" s="209"/>
      <c r="M40" s="289"/>
      <c r="N40" s="289"/>
      <c r="O40" s="289"/>
      <c r="P40" s="248"/>
    </row>
    <row r="41" spans="2:16" x14ac:dyDescent="0.15">
      <c r="B41" s="212"/>
      <c r="C41" s="143"/>
      <c r="D41" s="101"/>
      <c r="E41" s="115"/>
      <c r="F41" s="116"/>
      <c r="G41" s="193"/>
      <c r="H41" s="275"/>
      <c r="I41" s="285"/>
      <c r="J41" s="265"/>
      <c r="K41" s="288"/>
      <c r="L41" s="290"/>
      <c r="M41" s="290"/>
      <c r="N41" s="290"/>
      <c r="O41" s="290"/>
      <c r="P41" s="248"/>
    </row>
    <row r="42" spans="2:16" x14ac:dyDescent="0.15">
      <c r="B42" s="212"/>
      <c r="C42" s="122"/>
      <c r="D42" s="122"/>
      <c r="E42" s="31"/>
      <c r="F42" s="31"/>
      <c r="G42" s="193"/>
      <c r="H42" s="275"/>
      <c r="I42" s="285"/>
      <c r="J42" s="265"/>
      <c r="K42" s="288"/>
      <c r="L42" s="290"/>
      <c r="M42" s="290"/>
      <c r="N42" s="290"/>
      <c r="O42" s="290"/>
      <c r="P42" s="248"/>
    </row>
    <row r="43" spans="2:16" x14ac:dyDescent="0.15">
      <c r="B43" s="217"/>
      <c r="C43" s="140"/>
      <c r="D43" s="140"/>
      <c r="E43" s="141"/>
      <c r="F43" s="141"/>
      <c r="G43" s="218"/>
      <c r="H43" s="275"/>
      <c r="I43" s="285"/>
      <c r="J43" s="265"/>
      <c r="K43" s="288"/>
      <c r="L43" s="290"/>
      <c r="M43" s="290"/>
      <c r="N43" s="290"/>
      <c r="O43" s="290"/>
      <c r="P43" s="248"/>
    </row>
    <row r="44" spans="2:16" x14ac:dyDescent="0.15">
      <c r="B44" s="217"/>
      <c r="C44" s="140"/>
      <c r="D44" s="140"/>
      <c r="E44" s="141"/>
      <c r="F44" s="141"/>
      <c r="G44" s="218"/>
      <c r="H44" s="275"/>
      <c r="I44" s="285"/>
      <c r="J44" s="265"/>
      <c r="K44" s="288"/>
      <c r="L44" s="290"/>
      <c r="M44" s="290"/>
      <c r="N44" s="290"/>
      <c r="O44" s="290"/>
      <c r="P44" s="248"/>
    </row>
    <row r="45" spans="2:16" ht="16" x14ac:dyDescent="0.2">
      <c r="B45" s="214"/>
      <c r="C45" s="278"/>
      <c r="D45" s="278"/>
      <c r="E45" s="279"/>
      <c r="F45" s="279"/>
      <c r="G45" s="291"/>
      <c r="H45" s="275"/>
      <c r="I45" s="292"/>
      <c r="J45" s="293"/>
      <c r="K45" s="294"/>
      <c r="L45" s="295"/>
      <c r="M45" s="295"/>
      <c r="N45" s="295"/>
      <c r="O45" s="295"/>
      <c r="P45" s="250"/>
    </row>
    <row r="46" spans="2:16" ht="16" x14ac:dyDescent="0.2">
      <c r="B46" s="215"/>
      <c r="C46" s="280"/>
      <c r="D46" s="280"/>
      <c r="E46" s="281"/>
      <c r="F46" s="281"/>
      <c r="G46" s="296"/>
      <c r="H46" s="275"/>
      <c r="I46" s="297"/>
      <c r="J46" s="298"/>
      <c r="K46" s="299"/>
      <c r="L46" s="300"/>
      <c r="M46" s="300"/>
      <c r="N46" s="300"/>
      <c r="O46" s="300"/>
      <c r="P46" s="252"/>
    </row>
    <row r="47" spans="2:16" ht="16" x14ac:dyDescent="0.2">
      <c r="C47" s="274"/>
      <c r="D47" s="274"/>
      <c r="E47" s="275"/>
      <c r="F47" s="275"/>
      <c r="J47" s="11"/>
      <c r="K47" s="207"/>
      <c r="L47" s="208"/>
      <c r="M47" s="208"/>
      <c r="N47" s="208"/>
      <c r="O47" s="208"/>
    </row>
    <row r="48" spans="2:16" ht="23" customHeight="1" x14ac:dyDescent="0.2">
      <c r="B48" s="243" t="s">
        <v>188</v>
      </c>
      <c r="C48" s="282"/>
      <c r="D48" s="282"/>
      <c r="E48" s="283"/>
      <c r="F48" s="283"/>
      <c r="G48" s="246"/>
      <c r="I48" s="243"/>
      <c r="J48" s="253"/>
      <c r="K48" s="254"/>
      <c r="L48" s="255"/>
      <c r="M48" s="255"/>
      <c r="N48" s="255"/>
      <c r="O48" s="255"/>
      <c r="P48" s="246"/>
    </row>
    <row r="49" spans="1:17" x14ac:dyDescent="0.15">
      <c r="B49" s="247"/>
      <c r="C49" s="122"/>
      <c r="D49" s="122"/>
      <c r="E49" s="31"/>
      <c r="F49" s="31"/>
      <c r="G49" s="301"/>
      <c r="H49" s="275"/>
      <c r="I49" s="285"/>
      <c r="J49" s="302"/>
      <c r="K49" s="31"/>
      <c r="L49" s="31"/>
      <c r="M49" s="31"/>
      <c r="N49" s="31"/>
      <c r="O49" s="31"/>
      <c r="P49" s="248"/>
    </row>
    <row r="50" spans="1:17" x14ac:dyDescent="0.15">
      <c r="B50" s="247"/>
      <c r="C50" s="143"/>
      <c r="D50" s="98"/>
      <c r="E50" s="262"/>
      <c r="F50" s="31"/>
      <c r="G50" s="301"/>
      <c r="H50" s="275"/>
      <c r="I50" s="285"/>
      <c r="J50" s="286"/>
      <c r="K50" s="286"/>
      <c r="L50" s="287"/>
      <c r="M50" s="287"/>
      <c r="N50" s="287"/>
      <c r="O50" s="287"/>
      <c r="P50" s="248"/>
    </row>
    <row r="51" spans="1:17" x14ac:dyDescent="0.15">
      <c r="B51" s="247"/>
      <c r="C51" s="143"/>
      <c r="D51" s="122"/>
      <c r="E51" s="117"/>
      <c r="F51" s="31"/>
      <c r="G51" s="301"/>
      <c r="H51" s="275"/>
      <c r="I51" s="285"/>
      <c r="J51" s="265"/>
      <c r="K51" s="288"/>
      <c r="L51" s="209"/>
      <c r="M51" s="289"/>
      <c r="N51" s="289"/>
      <c r="O51" s="289"/>
      <c r="P51" s="248"/>
    </row>
    <row r="52" spans="1:17" x14ac:dyDescent="0.15">
      <c r="B52" s="247"/>
      <c r="C52" s="143"/>
      <c r="D52" s="136"/>
      <c r="E52" s="117"/>
      <c r="F52" s="31"/>
      <c r="G52" s="301"/>
      <c r="H52" s="275"/>
      <c r="I52" s="285"/>
      <c r="J52" s="265"/>
      <c r="K52" s="288"/>
      <c r="L52" s="209"/>
      <c r="M52" s="289"/>
      <c r="N52" s="289"/>
      <c r="O52" s="289"/>
      <c r="P52" s="248"/>
    </row>
    <row r="53" spans="1:17" x14ac:dyDescent="0.15">
      <c r="B53" s="247"/>
      <c r="C53" s="143"/>
      <c r="D53" s="99"/>
      <c r="E53" s="31"/>
      <c r="F53" s="31"/>
      <c r="G53" s="301"/>
      <c r="H53" s="275"/>
      <c r="I53" s="285"/>
      <c r="J53" s="265"/>
      <c r="K53" s="288"/>
      <c r="L53" s="209"/>
      <c r="M53" s="289"/>
      <c r="N53" s="289"/>
      <c r="O53" s="289"/>
      <c r="P53" s="248"/>
    </row>
    <row r="54" spans="1:17" x14ac:dyDescent="0.15">
      <c r="B54" s="247"/>
      <c r="C54" s="143"/>
      <c r="D54" s="137"/>
      <c r="E54" s="31"/>
      <c r="F54" s="31"/>
      <c r="G54" s="301"/>
      <c r="H54" s="275"/>
      <c r="I54" s="285"/>
      <c r="J54" s="265"/>
      <c r="K54" s="288"/>
      <c r="L54" s="209"/>
      <c r="M54" s="289"/>
      <c r="N54" s="289"/>
      <c r="O54" s="289"/>
      <c r="P54" s="248"/>
    </row>
    <row r="55" spans="1:17" x14ac:dyDescent="0.15">
      <c r="B55" s="247"/>
      <c r="C55" s="143"/>
      <c r="D55" s="220"/>
      <c r="E55" s="221"/>
      <c r="F55" s="222"/>
      <c r="G55" s="301"/>
      <c r="H55" s="275"/>
      <c r="I55" s="285"/>
      <c r="J55" s="265"/>
      <c r="K55" s="288"/>
      <c r="L55" s="290"/>
      <c r="M55" s="290"/>
      <c r="N55" s="290"/>
      <c r="O55" s="290"/>
      <c r="P55" s="248"/>
    </row>
    <row r="56" spans="1:17" x14ac:dyDescent="0.15">
      <c r="B56" s="247"/>
      <c r="C56" s="143"/>
      <c r="D56" s="137"/>
      <c r="E56" s="221"/>
      <c r="F56" s="222"/>
      <c r="G56" s="301"/>
      <c r="H56" s="275"/>
      <c r="I56" s="285"/>
      <c r="J56" s="265"/>
      <c r="K56" s="288"/>
      <c r="L56" s="290"/>
      <c r="M56" s="290"/>
      <c r="N56" s="290"/>
      <c r="O56" s="290"/>
      <c r="P56" s="248"/>
    </row>
    <row r="57" spans="1:17" x14ac:dyDescent="0.15">
      <c r="B57" s="247"/>
      <c r="C57" s="143"/>
      <c r="D57" s="219"/>
      <c r="E57" s="284"/>
      <c r="F57" s="223"/>
      <c r="G57" s="301"/>
      <c r="H57" s="275"/>
      <c r="I57" s="285"/>
      <c r="J57" s="265"/>
      <c r="K57" s="288"/>
      <c r="L57" s="290"/>
      <c r="M57" s="290"/>
      <c r="N57" s="290"/>
      <c r="O57" s="290"/>
      <c r="P57" s="248"/>
    </row>
    <row r="58" spans="1:17" x14ac:dyDescent="0.15">
      <c r="B58" s="247"/>
      <c r="C58" s="122"/>
      <c r="D58" s="122"/>
      <c r="E58" s="224"/>
      <c r="F58" s="224"/>
      <c r="G58" s="301"/>
      <c r="H58" s="275"/>
      <c r="I58" s="285"/>
      <c r="J58" s="265"/>
      <c r="K58" s="288"/>
      <c r="L58" s="290"/>
      <c r="M58" s="290"/>
      <c r="N58" s="290"/>
      <c r="O58" s="290"/>
      <c r="P58" s="248"/>
    </row>
    <row r="59" spans="1:17" x14ac:dyDescent="0.15">
      <c r="B59" s="257"/>
      <c r="C59" s="140"/>
      <c r="D59" s="140"/>
      <c r="E59" s="141"/>
      <c r="F59" s="141"/>
      <c r="G59" s="303"/>
      <c r="H59" s="275"/>
      <c r="I59" s="285"/>
      <c r="J59" s="265"/>
      <c r="K59" s="288"/>
      <c r="L59" s="290"/>
      <c r="M59" s="290"/>
      <c r="N59" s="290"/>
      <c r="O59" s="290"/>
      <c r="P59" s="248"/>
    </row>
    <row r="60" spans="1:17" x14ac:dyDescent="0.15">
      <c r="B60" s="257"/>
      <c r="C60" s="140"/>
      <c r="D60" s="140"/>
      <c r="E60" s="141"/>
      <c r="F60" s="141"/>
      <c r="G60" s="303"/>
      <c r="H60" s="275"/>
      <c r="I60" s="285"/>
      <c r="J60" s="265"/>
      <c r="K60" s="288"/>
      <c r="L60" s="290"/>
      <c r="M60" s="290"/>
      <c r="N60" s="290"/>
      <c r="O60" s="290"/>
      <c r="P60" s="248"/>
    </row>
    <row r="61" spans="1:17" ht="16" x14ac:dyDescent="0.2">
      <c r="B61" s="249"/>
      <c r="C61" s="278"/>
      <c r="D61" s="278"/>
      <c r="E61" s="279"/>
      <c r="F61" s="279"/>
      <c r="G61" s="304"/>
      <c r="H61" s="275"/>
      <c r="I61" s="292"/>
      <c r="J61" s="293"/>
      <c r="K61" s="294"/>
      <c r="L61" s="295"/>
      <c r="M61" s="295"/>
      <c r="N61" s="295"/>
      <c r="O61" s="295"/>
      <c r="P61" s="250"/>
    </row>
    <row r="62" spans="1:17" ht="16" x14ac:dyDescent="0.2">
      <c r="B62" s="251"/>
      <c r="C62" s="305"/>
      <c r="D62" s="305"/>
      <c r="E62" s="306"/>
      <c r="F62" s="306"/>
      <c r="G62" s="307"/>
      <c r="H62" s="275"/>
      <c r="I62" s="297"/>
      <c r="J62" s="298"/>
      <c r="K62" s="299"/>
      <c r="L62" s="300"/>
      <c r="M62" s="300"/>
      <c r="N62" s="300"/>
      <c r="O62" s="300"/>
      <c r="P62" s="252"/>
    </row>
    <row r="63" spans="1:17" x14ac:dyDescent="0.15">
      <c r="A63" s="3"/>
      <c r="B63" s="3"/>
      <c r="C63" s="216"/>
      <c r="D63" s="216"/>
      <c r="E63" s="3"/>
      <c r="F63" s="3"/>
      <c r="G63" s="3"/>
      <c r="H63" s="3"/>
      <c r="I63" s="3"/>
      <c r="J63" s="11"/>
      <c r="K63" s="11"/>
      <c r="L63" s="11"/>
      <c r="M63" s="11"/>
      <c r="N63" s="11"/>
      <c r="O63" s="11"/>
      <c r="P63" s="3"/>
      <c r="Q63" s="3"/>
    </row>
    <row r="64" spans="1:17" ht="16" x14ac:dyDescent="0.2">
      <c r="A64" s="3"/>
      <c r="B64" s="3"/>
      <c r="C64" s="216"/>
      <c r="D64" s="216"/>
      <c r="E64" s="3"/>
      <c r="F64" s="3"/>
      <c r="G64" s="3"/>
      <c r="H64" s="3"/>
      <c r="I64" s="3"/>
      <c r="J64" s="311"/>
      <c r="K64" s="311"/>
      <c r="L64" s="311"/>
      <c r="M64" s="256"/>
      <c r="N64" s="311"/>
      <c r="O64" s="311"/>
      <c r="P64" s="3"/>
      <c r="Q64" s="3"/>
    </row>
    <row r="65" spans="1:17" x14ac:dyDescent="0.15">
      <c r="A65" s="3"/>
      <c r="B65" s="3"/>
      <c r="C65" s="216"/>
      <c r="D65" s="216"/>
      <c r="E65" s="3"/>
      <c r="F65" s="3"/>
      <c r="G65" s="3"/>
      <c r="H65" s="3"/>
      <c r="I65" s="3"/>
      <c r="J65" s="311"/>
      <c r="K65" s="311"/>
      <c r="L65" s="311"/>
      <c r="M65" s="311"/>
      <c r="N65" s="311"/>
      <c r="O65" s="311"/>
      <c r="P65" s="3"/>
      <c r="Q65" s="3"/>
    </row>
    <row r="66" spans="1:17" x14ac:dyDescent="0.15">
      <c r="A66" s="3"/>
      <c r="B66" s="3"/>
      <c r="C66" s="216"/>
      <c r="D66" s="216"/>
      <c r="E66" s="3"/>
      <c r="F66" s="3"/>
      <c r="G66" s="3"/>
      <c r="H66" s="3"/>
      <c r="I66" s="3"/>
      <c r="J66" s="311"/>
      <c r="K66" s="311"/>
      <c r="L66" s="311"/>
      <c r="M66" s="311"/>
      <c r="N66" s="311"/>
      <c r="O66" s="311"/>
      <c r="P66" s="3"/>
      <c r="Q66" s="3"/>
    </row>
    <row r="67" spans="1:17" x14ac:dyDescent="0.15">
      <c r="A67" s="3"/>
      <c r="B67" s="3"/>
      <c r="C67" s="216"/>
      <c r="D67" s="216"/>
      <c r="E67" s="3"/>
      <c r="F67" s="3"/>
      <c r="G67" s="3"/>
      <c r="H67" s="3"/>
      <c r="I67" s="3"/>
      <c r="J67" s="311"/>
      <c r="K67" s="311"/>
      <c r="L67" s="311"/>
      <c r="M67" s="311"/>
      <c r="N67" s="311"/>
      <c r="O67" s="311"/>
      <c r="P67" s="3"/>
      <c r="Q67" s="3"/>
    </row>
    <row r="68" spans="1:17" x14ac:dyDescent="0.15">
      <c r="J68" s="312"/>
      <c r="K68" s="312"/>
      <c r="L68" s="312"/>
      <c r="M68" s="312"/>
      <c r="N68" s="312"/>
      <c r="O68" s="312"/>
    </row>
    <row r="69" spans="1:17" x14ac:dyDescent="0.15">
      <c r="J69" s="312"/>
      <c r="K69" s="312"/>
      <c r="L69" s="312"/>
      <c r="M69" s="312"/>
      <c r="N69" s="312"/>
      <c r="O69" s="312"/>
    </row>
    <row r="70" spans="1:17" x14ac:dyDescent="0.15">
      <c r="J70" s="312"/>
      <c r="K70" s="312"/>
      <c r="L70" s="312"/>
      <c r="M70" s="312"/>
      <c r="N70" s="312"/>
      <c r="O70" s="312"/>
    </row>
    <row r="71" spans="1:17" x14ac:dyDescent="0.15">
      <c r="J71" s="312"/>
      <c r="K71" s="312"/>
      <c r="L71" s="312"/>
      <c r="M71" s="312"/>
      <c r="N71" s="312"/>
      <c r="O71" s="312"/>
    </row>
    <row r="72" spans="1:17" x14ac:dyDescent="0.15">
      <c r="J72" s="312"/>
      <c r="K72" s="312"/>
      <c r="L72" s="312"/>
      <c r="M72" s="312"/>
      <c r="N72" s="312"/>
      <c r="O72" s="312"/>
    </row>
    <row r="73" spans="1:17" x14ac:dyDescent="0.15">
      <c r="J73" s="312"/>
      <c r="K73" s="312"/>
      <c r="L73" s="312"/>
      <c r="M73" s="312"/>
      <c r="N73" s="312"/>
      <c r="O73" s="312"/>
    </row>
    <row r="74" spans="1:17" x14ac:dyDescent="0.15">
      <c r="J74" s="312"/>
      <c r="K74" s="312"/>
      <c r="L74" s="312"/>
      <c r="M74" s="312"/>
      <c r="N74" s="312"/>
      <c r="O74" s="312"/>
    </row>
    <row r="75" spans="1:17" x14ac:dyDescent="0.15">
      <c r="J75" s="312"/>
      <c r="K75" s="312"/>
      <c r="L75" s="312"/>
      <c r="M75" s="312"/>
      <c r="N75" s="312"/>
      <c r="O75" s="312"/>
    </row>
    <row r="76" spans="1:17" x14ac:dyDescent="0.15">
      <c r="J76" s="312"/>
      <c r="K76" s="312"/>
      <c r="L76" s="312"/>
      <c r="M76" s="312"/>
      <c r="N76" s="312"/>
      <c r="O76" s="312"/>
    </row>
    <row r="77" spans="1:17" x14ac:dyDescent="0.15">
      <c r="J77" s="312"/>
      <c r="K77" s="312"/>
      <c r="L77" s="312"/>
      <c r="M77" s="312"/>
      <c r="N77" s="312"/>
      <c r="O77" s="312"/>
    </row>
    <row r="78" spans="1:17" x14ac:dyDescent="0.15">
      <c r="J78" s="312"/>
      <c r="K78" s="312"/>
      <c r="L78" s="312"/>
      <c r="M78" s="312"/>
      <c r="N78" s="312"/>
      <c r="O78" s="312"/>
    </row>
    <row r="79" spans="1:17" x14ac:dyDescent="0.15">
      <c r="J79" s="312"/>
      <c r="K79" s="312"/>
      <c r="L79" s="312"/>
      <c r="M79" s="312"/>
      <c r="N79" s="312"/>
      <c r="O79" s="312"/>
    </row>
    <row r="80" spans="1:17" x14ac:dyDescent="0.15">
      <c r="J80" s="312"/>
      <c r="K80" s="312"/>
      <c r="L80" s="312"/>
      <c r="M80" s="312"/>
      <c r="N80" s="312"/>
      <c r="O80" s="312"/>
    </row>
    <row r="81" spans="10:15" x14ac:dyDescent="0.15">
      <c r="J81" s="312"/>
      <c r="K81" s="312"/>
      <c r="L81" s="312"/>
      <c r="M81" s="312"/>
      <c r="N81" s="312"/>
      <c r="O81" s="312"/>
    </row>
    <row r="82" spans="10:15" x14ac:dyDescent="0.15">
      <c r="J82" s="312"/>
      <c r="K82" s="312"/>
      <c r="L82" s="312"/>
      <c r="M82" s="312"/>
      <c r="N82" s="312"/>
      <c r="O82" s="312"/>
    </row>
    <row r="83" spans="10:15" x14ac:dyDescent="0.15">
      <c r="J83" s="312"/>
      <c r="K83" s="312"/>
      <c r="L83" s="312"/>
      <c r="M83" s="312"/>
      <c r="N83" s="312"/>
      <c r="O83" s="312"/>
    </row>
    <row r="84" spans="10:15" x14ac:dyDescent="0.15">
      <c r="J84" s="312"/>
      <c r="K84" s="312"/>
      <c r="L84" s="312"/>
      <c r="M84" s="312"/>
      <c r="N84" s="312"/>
      <c r="O84" s="312"/>
    </row>
    <row r="85" spans="10:15" x14ac:dyDescent="0.15">
      <c r="J85" s="312"/>
      <c r="K85" s="312"/>
      <c r="L85" s="312"/>
      <c r="M85" s="312"/>
      <c r="N85" s="312"/>
      <c r="O85" s="312"/>
    </row>
    <row r="86" spans="10:15" x14ac:dyDescent="0.15">
      <c r="J86" s="312"/>
      <c r="K86" s="312"/>
      <c r="L86" s="312"/>
      <c r="M86" s="312"/>
      <c r="N86" s="312"/>
      <c r="O86" s="312"/>
    </row>
    <row r="87" spans="10:15" x14ac:dyDescent="0.15">
      <c r="J87" s="312"/>
      <c r="K87" s="312"/>
      <c r="L87" s="312"/>
      <c r="M87" s="312"/>
      <c r="N87" s="312"/>
      <c r="O87" s="312"/>
    </row>
    <row r="88" spans="10:15" x14ac:dyDescent="0.15">
      <c r="J88" s="312"/>
      <c r="K88" s="312"/>
      <c r="L88" s="312"/>
      <c r="M88" s="312"/>
      <c r="N88" s="312"/>
      <c r="O88" s="312"/>
    </row>
    <row r="89" spans="10:15" x14ac:dyDescent="0.15">
      <c r="J89" s="312"/>
      <c r="K89" s="312"/>
      <c r="L89" s="312"/>
      <c r="M89" s="312"/>
      <c r="N89" s="312"/>
      <c r="O89" s="312"/>
    </row>
    <row r="90" spans="10:15" x14ac:dyDescent="0.15">
      <c r="J90" s="312"/>
      <c r="K90" s="312"/>
      <c r="L90" s="312"/>
      <c r="M90" s="312"/>
      <c r="N90" s="312"/>
      <c r="O90" s="312"/>
    </row>
    <row r="91" spans="10:15" x14ac:dyDescent="0.15">
      <c r="J91" s="312"/>
      <c r="K91" s="312"/>
      <c r="L91" s="312"/>
      <c r="M91" s="312"/>
      <c r="N91" s="312"/>
      <c r="O91" s="312"/>
    </row>
    <row r="92" spans="10:15" x14ac:dyDescent="0.15">
      <c r="J92" s="312"/>
      <c r="K92" s="312"/>
      <c r="L92" s="312"/>
      <c r="M92" s="312"/>
      <c r="N92" s="312"/>
      <c r="O92" s="312"/>
    </row>
    <row r="93" spans="10:15" x14ac:dyDescent="0.15">
      <c r="J93" s="312"/>
      <c r="K93" s="312"/>
      <c r="L93" s="312"/>
      <c r="M93" s="312"/>
      <c r="N93" s="312"/>
      <c r="O93" s="312"/>
    </row>
    <row r="94" spans="10:15" x14ac:dyDescent="0.15">
      <c r="J94" s="312"/>
      <c r="K94" s="312"/>
      <c r="L94" s="312"/>
      <c r="M94" s="312"/>
      <c r="N94" s="312"/>
      <c r="O94" s="312"/>
    </row>
    <row r="95" spans="10:15" x14ac:dyDescent="0.15">
      <c r="J95" s="312"/>
      <c r="K95" s="312"/>
      <c r="L95" s="312"/>
      <c r="M95" s="312"/>
      <c r="N95" s="312"/>
      <c r="O95" s="312"/>
    </row>
    <row r="96" spans="10:15" x14ac:dyDescent="0.15">
      <c r="J96" s="312"/>
      <c r="K96" s="312"/>
      <c r="L96" s="312"/>
      <c r="M96" s="312"/>
      <c r="N96" s="312"/>
      <c r="O96" s="312"/>
    </row>
    <row r="97" spans="10:15" x14ac:dyDescent="0.15">
      <c r="J97" s="312"/>
      <c r="K97" s="312"/>
      <c r="L97" s="312"/>
      <c r="M97" s="312"/>
      <c r="N97" s="312"/>
      <c r="O97" s="312"/>
    </row>
    <row r="98" spans="10:15" x14ac:dyDescent="0.15">
      <c r="J98" s="312"/>
      <c r="K98" s="312"/>
      <c r="L98" s="312"/>
      <c r="M98" s="312"/>
      <c r="N98" s="312"/>
      <c r="O98" s="312"/>
    </row>
    <row r="99" spans="10:15" x14ac:dyDescent="0.15">
      <c r="J99" s="312"/>
      <c r="K99" s="312"/>
      <c r="L99" s="312"/>
      <c r="M99" s="312"/>
      <c r="N99" s="312"/>
      <c r="O99" s="312"/>
    </row>
    <row r="100" spans="10:15" x14ac:dyDescent="0.15">
      <c r="J100" s="312"/>
      <c r="K100" s="312"/>
      <c r="L100" s="312"/>
      <c r="M100" s="312"/>
      <c r="N100" s="312"/>
      <c r="O100" s="312"/>
    </row>
    <row r="101" spans="10:15" x14ac:dyDescent="0.15">
      <c r="J101" s="312"/>
      <c r="K101" s="312"/>
      <c r="L101" s="312"/>
      <c r="M101" s="312"/>
      <c r="N101" s="312"/>
      <c r="O101" s="312"/>
    </row>
    <row r="102" spans="10:15" x14ac:dyDescent="0.15">
      <c r="J102" s="312"/>
      <c r="K102" s="312"/>
      <c r="L102" s="312"/>
      <c r="M102" s="312"/>
      <c r="N102" s="312"/>
      <c r="O102" s="312"/>
    </row>
    <row r="103" spans="10:15" x14ac:dyDescent="0.15">
      <c r="J103" s="312"/>
      <c r="K103" s="312"/>
      <c r="L103" s="312"/>
      <c r="M103" s="312"/>
      <c r="N103" s="312"/>
      <c r="O103" s="312"/>
    </row>
    <row r="104" spans="10:15" x14ac:dyDescent="0.15">
      <c r="J104" s="312"/>
      <c r="K104" s="312"/>
      <c r="L104" s="312"/>
      <c r="M104" s="312"/>
      <c r="N104" s="312"/>
      <c r="O104" s="312"/>
    </row>
    <row r="105" spans="10:15" x14ac:dyDescent="0.15">
      <c r="J105" s="312"/>
      <c r="K105" s="312"/>
      <c r="L105" s="312"/>
      <c r="M105" s="312"/>
      <c r="N105" s="312"/>
      <c r="O105" s="312"/>
    </row>
    <row r="106" spans="10:15" x14ac:dyDescent="0.15">
      <c r="J106" s="312"/>
      <c r="K106" s="312"/>
      <c r="L106" s="312"/>
      <c r="M106" s="312"/>
      <c r="N106" s="312"/>
      <c r="O106" s="312"/>
    </row>
    <row r="107" spans="10:15" x14ac:dyDescent="0.15">
      <c r="J107" s="312"/>
      <c r="K107" s="312"/>
      <c r="L107" s="312"/>
      <c r="M107" s="312"/>
      <c r="N107" s="312"/>
      <c r="O107" s="312"/>
    </row>
    <row r="108" spans="10:15" x14ac:dyDescent="0.15">
      <c r="J108" s="312"/>
      <c r="K108" s="312"/>
      <c r="L108" s="312"/>
      <c r="M108" s="312"/>
      <c r="N108" s="312"/>
      <c r="O108" s="312"/>
    </row>
    <row r="109" spans="10:15" x14ac:dyDescent="0.15">
      <c r="J109" s="312"/>
      <c r="K109" s="312"/>
      <c r="L109" s="312"/>
      <c r="M109" s="312"/>
      <c r="N109" s="312"/>
      <c r="O109" s="312"/>
    </row>
    <row r="110" spans="10:15" x14ac:dyDescent="0.15">
      <c r="J110" s="312"/>
      <c r="K110" s="312"/>
      <c r="L110" s="312"/>
      <c r="M110" s="312"/>
      <c r="N110" s="312"/>
      <c r="O110" s="312"/>
    </row>
    <row r="111" spans="10:15" x14ac:dyDescent="0.15">
      <c r="J111" s="312"/>
      <c r="K111" s="312"/>
      <c r="L111" s="312"/>
      <c r="M111" s="312"/>
      <c r="N111" s="312"/>
      <c r="O111" s="312"/>
    </row>
    <row r="112" spans="10:15" x14ac:dyDescent="0.15">
      <c r="J112" s="312"/>
      <c r="K112" s="312"/>
      <c r="L112" s="312"/>
      <c r="M112" s="312"/>
      <c r="N112" s="312"/>
      <c r="O112" s="312"/>
    </row>
    <row r="113" spans="10:15" x14ac:dyDescent="0.15">
      <c r="J113" s="312"/>
      <c r="K113" s="312"/>
      <c r="L113" s="312"/>
      <c r="M113" s="312"/>
      <c r="N113" s="312"/>
      <c r="O113" s="312"/>
    </row>
    <row r="114" spans="10:15" x14ac:dyDescent="0.15">
      <c r="J114" s="312"/>
      <c r="K114" s="312"/>
      <c r="L114" s="312"/>
      <c r="M114" s="312"/>
      <c r="N114" s="312"/>
      <c r="O114" s="312"/>
    </row>
    <row r="115" spans="10:15" x14ac:dyDescent="0.15">
      <c r="J115" s="312"/>
      <c r="K115" s="312"/>
      <c r="L115" s="312"/>
      <c r="M115" s="312"/>
      <c r="N115" s="312"/>
      <c r="O115" s="312"/>
    </row>
    <row r="116" spans="10:15" x14ac:dyDescent="0.15">
      <c r="J116" s="312"/>
      <c r="K116" s="312"/>
      <c r="L116" s="312"/>
      <c r="M116" s="312"/>
      <c r="N116" s="312"/>
      <c r="O116" s="312"/>
    </row>
    <row r="117" spans="10:15" x14ac:dyDescent="0.15">
      <c r="J117" s="312"/>
      <c r="K117" s="312"/>
      <c r="L117" s="312"/>
      <c r="M117" s="312"/>
      <c r="N117" s="312"/>
      <c r="O117" s="312"/>
    </row>
    <row r="118" spans="10:15" x14ac:dyDescent="0.15">
      <c r="J118" s="312"/>
      <c r="K118" s="312"/>
      <c r="L118" s="312"/>
      <c r="M118" s="312"/>
      <c r="N118" s="312"/>
      <c r="O118" s="312"/>
    </row>
    <row r="119" spans="10:15" x14ac:dyDescent="0.15">
      <c r="J119" s="312"/>
      <c r="K119" s="312"/>
      <c r="L119" s="312"/>
      <c r="M119" s="312"/>
      <c r="N119" s="312"/>
      <c r="O119" s="312"/>
    </row>
    <row r="120" spans="10:15" x14ac:dyDescent="0.15">
      <c r="J120" s="312"/>
      <c r="K120" s="312"/>
      <c r="L120" s="312"/>
      <c r="M120" s="312"/>
      <c r="N120" s="312"/>
      <c r="O120" s="312"/>
    </row>
    <row r="121" spans="10:15" x14ac:dyDescent="0.15">
      <c r="J121" s="312"/>
      <c r="K121" s="312"/>
      <c r="L121" s="312"/>
      <c r="M121" s="312"/>
      <c r="N121" s="312"/>
      <c r="O121" s="312"/>
    </row>
    <row r="122" spans="10:15" x14ac:dyDescent="0.15">
      <c r="J122" s="312"/>
      <c r="K122" s="312"/>
      <c r="L122" s="312"/>
      <c r="M122" s="312"/>
      <c r="N122" s="312"/>
      <c r="O122" s="312"/>
    </row>
    <row r="123" spans="10:15" x14ac:dyDescent="0.15">
      <c r="J123" s="312"/>
      <c r="K123" s="312"/>
      <c r="L123" s="312"/>
      <c r="M123" s="312"/>
      <c r="N123" s="312"/>
      <c r="O123" s="312"/>
    </row>
    <row r="124" spans="10:15" x14ac:dyDescent="0.15">
      <c r="J124" s="312"/>
      <c r="K124" s="312"/>
      <c r="L124" s="312"/>
      <c r="M124" s="312"/>
      <c r="N124" s="312"/>
      <c r="O124" s="312"/>
    </row>
    <row r="125" spans="10:15" x14ac:dyDescent="0.15">
      <c r="J125" s="312"/>
      <c r="K125" s="312"/>
      <c r="L125" s="312"/>
      <c r="M125" s="312"/>
      <c r="N125" s="312"/>
      <c r="O125" s="312"/>
    </row>
    <row r="126" spans="10:15" x14ac:dyDescent="0.15">
      <c r="J126" s="312"/>
      <c r="K126" s="312"/>
      <c r="L126" s="312"/>
      <c r="M126" s="312"/>
      <c r="N126" s="312"/>
      <c r="O126" s="312"/>
    </row>
    <row r="127" spans="10:15" x14ac:dyDescent="0.15">
      <c r="J127" s="312"/>
      <c r="K127" s="312"/>
      <c r="L127" s="312"/>
      <c r="M127" s="312"/>
      <c r="N127" s="312"/>
      <c r="O127" s="312"/>
    </row>
    <row r="128" spans="10:15" x14ac:dyDescent="0.15">
      <c r="J128" s="312"/>
      <c r="K128" s="312"/>
      <c r="L128" s="312"/>
      <c r="M128" s="312"/>
      <c r="N128" s="312"/>
      <c r="O128" s="312"/>
    </row>
    <row r="129" spans="10:15" x14ac:dyDescent="0.15">
      <c r="J129" s="312"/>
      <c r="K129" s="312"/>
      <c r="L129" s="312"/>
      <c r="M129" s="312"/>
      <c r="N129" s="312"/>
      <c r="O129" s="312"/>
    </row>
    <row r="130" spans="10:15" x14ac:dyDescent="0.15">
      <c r="J130" s="312"/>
      <c r="K130" s="312"/>
      <c r="L130" s="312"/>
      <c r="M130" s="312"/>
      <c r="N130" s="312"/>
      <c r="O130" s="312"/>
    </row>
    <row r="131" spans="10:15" x14ac:dyDescent="0.15">
      <c r="J131" s="312"/>
      <c r="K131" s="312"/>
      <c r="L131" s="312"/>
      <c r="M131" s="312"/>
      <c r="N131" s="312"/>
      <c r="O131" s="312"/>
    </row>
    <row r="132" spans="10:15" x14ac:dyDescent="0.15">
      <c r="J132" s="312"/>
      <c r="K132" s="312"/>
      <c r="L132" s="312"/>
      <c r="M132" s="312"/>
      <c r="N132" s="312"/>
      <c r="O132" s="312"/>
    </row>
    <row r="133" spans="10:15" x14ac:dyDescent="0.15">
      <c r="J133" s="312"/>
      <c r="K133" s="312"/>
      <c r="L133" s="312"/>
      <c r="M133" s="312"/>
      <c r="N133" s="312"/>
      <c r="O133" s="312"/>
    </row>
    <row r="134" spans="10:15" x14ac:dyDescent="0.15">
      <c r="J134" s="312"/>
      <c r="K134" s="312"/>
      <c r="L134" s="312"/>
      <c r="M134" s="312"/>
      <c r="N134" s="312"/>
      <c r="O134" s="312"/>
    </row>
    <row r="135" spans="10:15" x14ac:dyDescent="0.15">
      <c r="J135" s="312"/>
      <c r="K135" s="312"/>
      <c r="L135" s="312"/>
      <c r="M135" s="312"/>
      <c r="N135" s="312"/>
      <c r="O135" s="312"/>
    </row>
    <row r="136" spans="10:15" x14ac:dyDescent="0.15">
      <c r="J136" s="312"/>
      <c r="K136" s="312"/>
      <c r="L136" s="312"/>
      <c r="M136" s="312"/>
      <c r="N136" s="312"/>
      <c r="O136" s="312"/>
    </row>
    <row r="137" spans="10:15" x14ac:dyDescent="0.15">
      <c r="J137" s="312"/>
      <c r="K137" s="312"/>
      <c r="L137" s="312"/>
      <c r="M137" s="312"/>
      <c r="N137" s="312"/>
      <c r="O137" s="312"/>
    </row>
    <row r="138" spans="10:15" x14ac:dyDescent="0.15">
      <c r="J138" s="312"/>
      <c r="K138" s="312"/>
      <c r="L138" s="312"/>
      <c r="M138" s="312"/>
      <c r="N138" s="312"/>
      <c r="O138" s="312"/>
    </row>
    <row r="139" spans="10:15" x14ac:dyDescent="0.15">
      <c r="J139" s="312"/>
      <c r="K139" s="312"/>
      <c r="L139" s="312"/>
      <c r="M139" s="312"/>
      <c r="N139" s="312"/>
      <c r="O139" s="312"/>
    </row>
    <row r="140" spans="10:15" x14ac:dyDescent="0.15">
      <c r="J140" s="312"/>
      <c r="K140" s="312"/>
      <c r="L140" s="312"/>
      <c r="M140" s="312"/>
      <c r="N140" s="312"/>
      <c r="O140" s="312"/>
    </row>
    <row r="141" spans="10:15" x14ac:dyDescent="0.15">
      <c r="J141" s="312"/>
      <c r="K141" s="312"/>
      <c r="L141" s="312"/>
      <c r="M141" s="312"/>
      <c r="N141" s="312"/>
      <c r="O141" s="312"/>
    </row>
    <row r="142" spans="10:15" x14ac:dyDescent="0.15">
      <c r="J142" s="312"/>
      <c r="K142" s="312"/>
      <c r="L142" s="312"/>
      <c r="M142" s="312"/>
      <c r="N142" s="312"/>
      <c r="O142" s="312"/>
    </row>
    <row r="143" spans="10:15" x14ac:dyDescent="0.15">
      <c r="J143" s="312"/>
      <c r="K143" s="312"/>
      <c r="L143" s="312"/>
      <c r="M143" s="312"/>
      <c r="N143" s="312"/>
      <c r="O143" s="312"/>
    </row>
    <row r="144" spans="10:15" x14ac:dyDescent="0.15">
      <c r="J144" s="312"/>
      <c r="K144" s="312"/>
      <c r="L144" s="312"/>
      <c r="M144" s="312"/>
      <c r="N144" s="312"/>
      <c r="O144" s="312"/>
    </row>
    <row r="145" spans="10:15" x14ac:dyDescent="0.15">
      <c r="J145" s="312"/>
      <c r="K145" s="312"/>
      <c r="L145" s="312"/>
      <c r="M145" s="312"/>
      <c r="N145" s="312"/>
      <c r="O145" s="312"/>
    </row>
    <row r="146" spans="10:15" x14ac:dyDescent="0.15">
      <c r="J146" s="312"/>
      <c r="K146" s="312"/>
      <c r="L146" s="312"/>
      <c r="M146" s="312"/>
      <c r="N146" s="312"/>
      <c r="O146" s="312"/>
    </row>
    <row r="147" spans="10:15" x14ac:dyDescent="0.15">
      <c r="J147" s="312"/>
      <c r="K147" s="312"/>
      <c r="L147" s="312"/>
      <c r="M147" s="312"/>
      <c r="N147" s="312"/>
      <c r="O147" s="312"/>
    </row>
    <row r="148" spans="10:15" x14ac:dyDescent="0.15">
      <c r="J148" s="312"/>
      <c r="K148" s="312"/>
      <c r="L148" s="312"/>
      <c r="M148" s="312"/>
      <c r="N148" s="312"/>
      <c r="O148" s="312"/>
    </row>
    <row r="149" spans="10:15" x14ac:dyDescent="0.15">
      <c r="J149" s="312"/>
      <c r="K149" s="312"/>
      <c r="L149" s="312"/>
      <c r="M149" s="312"/>
      <c r="N149" s="312"/>
      <c r="O149" s="312"/>
    </row>
    <row r="150" spans="10:15" x14ac:dyDescent="0.15">
      <c r="J150" s="312"/>
      <c r="K150" s="312"/>
      <c r="L150" s="312"/>
      <c r="M150" s="312"/>
      <c r="N150" s="312"/>
      <c r="O150" s="312"/>
    </row>
    <row r="151" spans="10:15" x14ac:dyDescent="0.15">
      <c r="J151" s="312"/>
      <c r="K151" s="312"/>
      <c r="L151" s="312"/>
      <c r="M151" s="312"/>
      <c r="N151" s="312"/>
      <c r="O151" s="312"/>
    </row>
    <row r="152" spans="10:15" x14ac:dyDescent="0.15">
      <c r="J152" s="312"/>
      <c r="K152" s="312"/>
      <c r="L152" s="312"/>
      <c r="M152" s="312"/>
      <c r="N152" s="312"/>
      <c r="O152" s="312"/>
    </row>
    <row r="153" spans="10:15" x14ac:dyDescent="0.15">
      <c r="J153" s="312"/>
      <c r="K153" s="312"/>
      <c r="L153" s="312"/>
      <c r="M153" s="312"/>
      <c r="N153" s="312"/>
      <c r="O153" s="312"/>
    </row>
    <row r="154" spans="10:15" x14ac:dyDescent="0.15">
      <c r="J154" s="312"/>
      <c r="K154" s="312"/>
      <c r="L154" s="312"/>
      <c r="M154" s="312"/>
      <c r="N154" s="312"/>
      <c r="O154" s="312"/>
    </row>
    <row r="155" spans="10:15" x14ac:dyDescent="0.15">
      <c r="J155" s="312"/>
      <c r="K155" s="312"/>
      <c r="L155" s="312"/>
      <c r="M155" s="312"/>
      <c r="N155" s="312"/>
      <c r="O155" s="312"/>
    </row>
    <row r="156" spans="10:15" x14ac:dyDescent="0.15">
      <c r="J156" s="312"/>
      <c r="K156" s="312"/>
      <c r="L156" s="312"/>
      <c r="M156" s="312"/>
      <c r="N156" s="312"/>
      <c r="O156" s="312"/>
    </row>
    <row r="157" spans="10:15" x14ac:dyDescent="0.15">
      <c r="J157" s="312"/>
      <c r="K157" s="312"/>
      <c r="L157" s="312"/>
      <c r="M157" s="312"/>
      <c r="N157" s="312"/>
      <c r="O157" s="312"/>
    </row>
    <row r="158" spans="10:15" x14ac:dyDescent="0.15">
      <c r="J158" s="312"/>
      <c r="K158" s="312"/>
      <c r="L158" s="312"/>
      <c r="M158" s="312"/>
      <c r="N158" s="312"/>
      <c r="O158" s="312"/>
    </row>
    <row r="159" spans="10:15" x14ac:dyDescent="0.15">
      <c r="J159" s="312"/>
      <c r="K159" s="312"/>
      <c r="L159" s="312"/>
      <c r="M159" s="312"/>
      <c r="N159" s="312"/>
      <c r="O159" s="312"/>
    </row>
    <row r="160" spans="10:15" x14ac:dyDescent="0.15">
      <c r="J160" s="312"/>
      <c r="K160" s="312"/>
      <c r="L160" s="312"/>
      <c r="M160" s="312"/>
      <c r="N160" s="312"/>
      <c r="O160" s="312"/>
    </row>
    <row r="161" spans="10:15" x14ac:dyDescent="0.15">
      <c r="J161" s="312"/>
      <c r="K161" s="312"/>
      <c r="L161" s="312"/>
      <c r="M161" s="312"/>
      <c r="N161" s="312"/>
      <c r="O161" s="312"/>
    </row>
    <row r="162" spans="10:15" x14ac:dyDescent="0.15">
      <c r="J162" s="312"/>
      <c r="K162" s="312"/>
      <c r="L162" s="312"/>
      <c r="M162" s="312"/>
      <c r="N162" s="312"/>
      <c r="O162" s="312"/>
    </row>
    <row r="163" spans="10:15" x14ac:dyDescent="0.15">
      <c r="J163" s="312"/>
      <c r="K163" s="312"/>
      <c r="L163" s="312"/>
      <c r="M163" s="312"/>
      <c r="N163" s="312"/>
      <c r="O163" s="312"/>
    </row>
    <row r="164" spans="10:15" x14ac:dyDescent="0.15">
      <c r="J164" s="312"/>
      <c r="K164" s="312"/>
      <c r="L164" s="312"/>
      <c r="M164" s="312"/>
      <c r="N164" s="312"/>
      <c r="O164" s="312"/>
    </row>
    <row r="165" spans="10:15" x14ac:dyDescent="0.15">
      <c r="J165" s="312"/>
      <c r="K165" s="312"/>
      <c r="L165" s="312"/>
      <c r="M165" s="312"/>
      <c r="N165" s="312"/>
      <c r="O165" s="312"/>
    </row>
    <row r="166" spans="10:15" x14ac:dyDescent="0.15">
      <c r="J166" s="312"/>
      <c r="K166" s="312"/>
      <c r="L166" s="312"/>
      <c r="M166" s="312"/>
      <c r="N166" s="312"/>
      <c r="O166" s="312"/>
    </row>
    <row r="167" spans="10:15" x14ac:dyDescent="0.15">
      <c r="J167" s="312"/>
      <c r="K167" s="312"/>
      <c r="L167" s="312"/>
      <c r="M167" s="312"/>
      <c r="N167" s="312"/>
      <c r="O167" s="312"/>
    </row>
    <row r="168" spans="10:15" x14ac:dyDescent="0.15">
      <c r="J168" s="312"/>
      <c r="K168" s="312"/>
      <c r="L168" s="312"/>
      <c r="M168" s="312"/>
      <c r="N168" s="312"/>
      <c r="O168" s="312"/>
    </row>
    <row r="169" spans="10:15" x14ac:dyDescent="0.15">
      <c r="J169" s="312"/>
      <c r="K169" s="312"/>
      <c r="L169" s="312"/>
      <c r="M169" s="312"/>
      <c r="N169" s="312"/>
      <c r="O169" s="312"/>
    </row>
    <row r="170" spans="10:15" x14ac:dyDescent="0.15">
      <c r="J170" s="312"/>
      <c r="K170" s="312"/>
      <c r="L170" s="312"/>
      <c r="M170" s="312"/>
      <c r="N170" s="312"/>
      <c r="O170" s="312"/>
    </row>
    <row r="171" spans="10:15" x14ac:dyDescent="0.15">
      <c r="J171" s="312"/>
      <c r="K171" s="312"/>
      <c r="L171" s="312"/>
      <c r="M171" s="312"/>
      <c r="N171" s="312"/>
      <c r="O171" s="312"/>
    </row>
    <row r="172" spans="10:15" x14ac:dyDescent="0.15">
      <c r="J172" s="312"/>
      <c r="K172" s="312"/>
      <c r="L172" s="312"/>
      <c r="M172" s="312"/>
      <c r="N172" s="312"/>
      <c r="O172" s="312"/>
    </row>
    <row r="173" spans="10:15" x14ac:dyDescent="0.15">
      <c r="J173" s="312"/>
      <c r="K173" s="312"/>
      <c r="L173" s="312"/>
      <c r="M173" s="312"/>
      <c r="N173" s="312"/>
      <c r="O173" s="312"/>
    </row>
    <row r="174" spans="10:15" x14ac:dyDescent="0.15">
      <c r="J174" s="312"/>
      <c r="K174" s="312"/>
      <c r="L174" s="312"/>
      <c r="M174" s="312"/>
      <c r="N174" s="312"/>
      <c r="O174" s="312"/>
    </row>
    <row r="175" spans="10:15" x14ac:dyDescent="0.15">
      <c r="J175" s="312"/>
      <c r="K175" s="312"/>
      <c r="L175" s="312"/>
      <c r="M175" s="312"/>
      <c r="N175" s="312"/>
      <c r="O175" s="312"/>
    </row>
    <row r="176" spans="10:15" x14ac:dyDescent="0.15">
      <c r="J176" s="312"/>
      <c r="K176" s="312"/>
      <c r="L176" s="312"/>
      <c r="M176" s="312"/>
      <c r="N176" s="312"/>
      <c r="O176" s="312"/>
    </row>
    <row r="177" spans="10:15" x14ac:dyDescent="0.15">
      <c r="J177" s="312"/>
      <c r="K177" s="312"/>
      <c r="L177" s="312"/>
      <c r="M177" s="312"/>
      <c r="N177" s="312"/>
      <c r="O177" s="312"/>
    </row>
    <row r="178" spans="10:15" x14ac:dyDescent="0.15">
      <c r="J178" s="312"/>
      <c r="K178" s="312"/>
      <c r="L178" s="312"/>
      <c r="M178" s="312"/>
      <c r="N178" s="312"/>
      <c r="O178" s="312"/>
    </row>
    <row r="179" spans="10:15" x14ac:dyDescent="0.15">
      <c r="J179" s="312"/>
      <c r="K179" s="312"/>
      <c r="L179" s="312"/>
      <c r="M179" s="312"/>
      <c r="N179" s="312"/>
      <c r="O179" s="312"/>
    </row>
    <row r="180" spans="10:15" x14ac:dyDescent="0.15">
      <c r="J180" s="312"/>
      <c r="K180" s="312"/>
      <c r="L180" s="312"/>
      <c r="M180" s="312"/>
      <c r="N180" s="312"/>
      <c r="O180" s="312"/>
    </row>
    <row r="181" spans="10:15" x14ac:dyDescent="0.15">
      <c r="J181" s="312"/>
      <c r="K181" s="312"/>
      <c r="L181" s="312"/>
      <c r="M181" s="312"/>
      <c r="N181" s="312"/>
      <c r="O181" s="312"/>
    </row>
    <row r="182" spans="10:15" x14ac:dyDescent="0.15">
      <c r="J182" s="312"/>
      <c r="K182" s="312"/>
      <c r="L182" s="312"/>
      <c r="M182" s="312"/>
      <c r="N182" s="312"/>
      <c r="O182" s="312"/>
    </row>
    <row r="183" spans="10:15" x14ac:dyDescent="0.15">
      <c r="J183" s="312"/>
      <c r="K183" s="312"/>
      <c r="L183" s="312"/>
      <c r="M183" s="312"/>
      <c r="N183" s="312"/>
      <c r="O183" s="312"/>
    </row>
    <row r="184" spans="10:15" x14ac:dyDescent="0.15">
      <c r="J184" s="312"/>
      <c r="K184" s="312"/>
      <c r="L184" s="312"/>
      <c r="M184" s="312"/>
      <c r="N184" s="312"/>
      <c r="O184" s="312"/>
    </row>
    <row r="185" spans="10:15" x14ac:dyDescent="0.15">
      <c r="J185" s="312"/>
      <c r="K185" s="312"/>
      <c r="L185" s="312"/>
      <c r="M185" s="312"/>
      <c r="N185" s="312"/>
      <c r="O185" s="312"/>
    </row>
    <row r="186" spans="10:15" x14ac:dyDescent="0.15">
      <c r="J186" s="312"/>
      <c r="K186" s="312"/>
      <c r="L186" s="312"/>
      <c r="M186" s="312"/>
      <c r="N186" s="312"/>
      <c r="O186" s="312"/>
    </row>
    <row r="187" spans="10:15" x14ac:dyDescent="0.15">
      <c r="J187" s="312"/>
      <c r="K187" s="312"/>
      <c r="L187" s="312"/>
      <c r="M187" s="312"/>
      <c r="N187" s="312"/>
      <c r="O187" s="312"/>
    </row>
    <row r="188" spans="10:15" x14ac:dyDescent="0.15">
      <c r="J188" s="312"/>
      <c r="K188" s="312"/>
      <c r="L188" s="312"/>
      <c r="M188" s="312"/>
      <c r="N188" s="312"/>
      <c r="O188" s="312"/>
    </row>
    <row r="189" spans="10:15" x14ac:dyDescent="0.15">
      <c r="J189" s="312"/>
      <c r="K189" s="312"/>
      <c r="L189" s="312"/>
      <c r="M189" s="312"/>
      <c r="N189" s="312"/>
      <c r="O189" s="312"/>
    </row>
    <row r="190" spans="10:15" x14ac:dyDescent="0.15">
      <c r="J190" s="312"/>
      <c r="K190" s="312"/>
      <c r="L190" s="312"/>
      <c r="M190" s="312"/>
      <c r="N190" s="312"/>
      <c r="O190" s="312"/>
    </row>
    <row r="191" spans="10:15" x14ac:dyDescent="0.15">
      <c r="J191" s="312"/>
      <c r="K191" s="312"/>
      <c r="L191" s="312"/>
      <c r="M191" s="312"/>
      <c r="N191" s="312"/>
      <c r="O191" s="312"/>
    </row>
    <row r="192" spans="10:15" x14ac:dyDescent="0.15">
      <c r="J192" s="312"/>
      <c r="K192" s="312"/>
      <c r="L192" s="312"/>
      <c r="M192" s="312"/>
      <c r="N192" s="312"/>
      <c r="O192" s="312"/>
    </row>
    <row r="193" spans="10:15" x14ac:dyDescent="0.15">
      <c r="J193" s="312"/>
      <c r="K193" s="312"/>
      <c r="L193" s="312"/>
      <c r="M193" s="312"/>
      <c r="N193" s="312"/>
      <c r="O193" s="312"/>
    </row>
    <row r="194" spans="10:15" x14ac:dyDescent="0.15">
      <c r="J194" s="312"/>
      <c r="K194" s="312"/>
      <c r="L194" s="312"/>
      <c r="M194" s="312"/>
      <c r="N194" s="312"/>
      <c r="O194" s="312"/>
    </row>
    <row r="195" spans="10:15" x14ac:dyDescent="0.15">
      <c r="J195" s="312"/>
      <c r="K195" s="312"/>
      <c r="L195" s="312"/>
      <c r="M195" s="312"/>
      <c r="N195" s="312"/>
      <c r="O195" s="312"/>
    </row>
    <row r="196" spans="10:15" x14ac:dyDescent="0.15">
      <c r="J196" s="312"/>
      <c r="K196" s="312"/>
      <c r="L196" s="312"/>
      <c r="M196" s="312"/>
      <c r="N196" s="312"/>
      <c r="O196" s="312"/>
    </row>
    <row r="197" spans="10:15" x14ac:dyDescent="0.15">
      <c r="J197" s="312"/>
      <c r="K197" s="312"/>
      <c r="L197" s="312"/>
      <c r="M197" s="312"/>
      <c r="N197" s="312"/>
      <c r="O197" s="312"/>
    </row>
    <row r="198" spans="10:15" x14ac:dyDescent="0.15">
      <c r="J198" s="312"/>
      <c r="K198" s="312"/>
      <c r="L198" s="312"/>
      <c r="M198" s="312"/>
      <c r="N198" s="312"/>
      <c r="O198" s="312"/>
    </row>
    <row r="199" spans="10:15" x14ac:dyDescent="0.15">
      <c r="J199" s="312"/>
      <c r="K199" s="312"/>
      <c r="L199" s="312"/>
      <c r="M199" s="312"/>
      <c r="N199" s="312"/>
      <c r="O199" s="312"/>
    </row>
    <row r="200" spans="10:15" x14ac:dyDescent="0.15">
      <c r="J200" s="312"/>
      <c r="K200" s="312"/>
      <c r="L200" s="312"/>
      <c r="M200" s="312"/>
      <c r="N200" s="312"/>
      <c r="O200" s="312"/>
    </row>
    <row r="201" spans="10:15" x14ac:dyDescent="0.15">
      <c r="J201" s="312"/>
      <c r="K201" s="312"/>
      <c r="L201" s="312"/>
      <c r="M201" s="312"/>
      <c r="N201" s="312"/>
      <c r="O201" s="312"/>
    </row>
    <row r="202" spans="10:15" x14ac:dyDescent="0.15">
      <c r="J202" s="312"/>
      <c r="K202" s="312"/>
      <c r="L202" s="312"/>
      <c r="M202" s="312"/>
      <c r="N202" s="312"/>
      <c r="O202" s="312"/>
    </row>
    <row r="203" spans="10:15" x14ac:dyDescent="0.15">
      <c r="J203" s="312"/>
      <c r="K203" s="312"/>
      <c r="L203" s="312"/>
      <c r="M203" s="312"/>
      <c r="N203" s="312"/>
      <c r="O203" s="312"/>
    </row>
    <row r="204" spans="10:15" x14ac:dyDescent="0.15">
      <c r="J204" s="312"/>
      <c r="K204" s="312"/>
      <c r="L204" s="312"/>
      <c r="M204" s="312"/>
      <c r="N204" s="312"/>
      <c r="O204" s="312"/>
    </row>
    <row r="205" spans="10:15" x14ac:dyDescent="0.15">
      <c r="J205" s="312"/>
      <c r="K205" s="312"/>
      <c r="L205" s="312"/>
      <c r="M205" s="312"/>
      <c r="N205" s="312"/>
      <c r="O205" s="312"/>
    </row>
    <row r="206" spans="10:15" x14ac:dyDescent="0.15">
      <c r="J206" s="312"/>
      <c r="K206" s="312"/>
      <c r="L206" s="312"/>
      <c r="M206" s="312"/>
      <c r="N206" s="312"/>
      <c r="O206" s="312"/>
    </row>
    <row r="207" spans="10:15" x14ac:dyDescent="0.15">
      <c r="J207" s="312"/>
      <c r="K207" s="312"/>
      <c r="L207" s="312"/>
      <c r="M207" s="312"/>
      <c r="N207" s="312"/>
      <c r="O207" s="312"/>
    </row>
    <row r="208" spans="10:15" x14ac:dyDescent="0.15">
      <c r="J208" s="312"/>
      <c r="K208" s="312"/>
      <c r="L208" s="312"/>
      <c r="M208" s="312"/>
      <c r="N208" s="312"/>
      <c r="O208" s="312"/>
    </row>
    <row r="209" spans="10:15" x14ac:dyDescent="0.15">
      <c r="J209" s="312"/>
      <c r="K209" s="312"/>
      <c r="L209" s="312"/>
      <c r="M209" s="312"/>
      <c r="N209" s="312"/>
      <c r="O209" s="312"/>
    </row>
    <row r="210" spans="10:15" x14ac:dyDescent="0.15">
      <c r="J210" s="312"/>
      <c r="K210" s="312"/>
      <c r="L210" s="312"/>
      <c r="M210" s="312"/>
      <c r="N210" s="312"/>
      <c r="O210" s="312"/>
    </row>
    <row r="211" spans="10:15" x14ac:dyDescent="0.15">
      <c r="J211" s="312"/>
      <c r="K211" s="312"/>
      <c r="L211" s="312"/>
      <c r="M211" s="312"/>
      <c r="N211" s="312"/>
      <c r="O211" s="312"/>
    </row>
    <row r="212" spans="10:15" x14ac:dyDescent="0.15">
      <c r="J212" s="312"/>
      <c r="K212" s="312"/>
      <c r="L212" s="312"/>
      <c r="M212" s="312"/>
      <c r="N212" s="312"/>
      <c r="O212" s="312"/>
    </row>
    <row r="213" spans="10:15" x14ac:dyDescent="0.15">
      <c r="J213" s="312"/>
      <c r="K213" s="312"/>
      <c r="L213" s="312"/>
      <c r="M213" s="312"/>
      <c r="N213" s="312"/>
      <c r="O213" s="312"/>
    </row>
    <row r="214" spans="10:15" x14ac:dyDescent="0.15">
      <c r="J214" s="312"/>
      <c r="K214" s="312"/>
      <c r="L214" s="312"/>
      <c r="M214" s="312"/>
      <c r="N214" s="312"/>
      <c r="O214" s="312"/>
    </row>
    <row r="215" spans="10:15" x14ac:dyDescent="0.15">
      <c r="J215" s="312"/>
      <c r="K215" s="312"/>
      <c r="L215" s="312"/>
      <c r="M215" s="312"/>
      <c r="N215" s="312"/>
      <c r="O215" s="312"/>
    </row>
    <row r="216" spans="10:15" x14ac:dyDescent="0.15">
      <c r="J216" s="312"/>
      <c r="K216" s="312"/>
      <c r="L216" s="312"/>
      <c r="M216" s="312"/>
      <c r="N216" s="312"/>
      <c r="O216" s="312"/>
    </row>
    <row r="217" spans="10:15" x14ac:dyDescent="0.15">
      <c r="J217" s="312"/>
      <c r="K217" s="312"/>
      <c r="L217" s="312"/>
      <c r="M217" s="312"/>
      <c r="N217" s="312"/>
      <c r="O217" s="312"/>
    </row>
    <row r="218" spans="10:15" x14ac:dyDescent="0.15">
      <c r="J218" s="312"/>
      <c r="K218" s="312"/>
      <c r="L218" s="312"/>
      <c r="M218" s="312"/>
      <c r="N218" s="312"/>
      <c r="O218" s="312"/>
    </row>
    <row r="219" spans="10:15" x14ac:dyDescent="0.15">
      <c r="J219" s="312"/>
      <c r="K219" s="312"/>
      <c r="L219" s="312"/>
      <c r="M219" s="312"/>
      <c r="N219" s="312"/>
      <c r="O219" s="312"/>
    </row>
    <row r="220" spans="10:15" x14ac:dyDescent="0.15">
      <c r="J220" s="312"/>
      <c r="K220" s="312"/>
      <c r="L220" s="312"/>
      <c r="M220" s="312"/>
      <c r="N220" s="312"/>
      <c r="O220" s="312"/>
    </row>
    <row r="221" spans="10:15" x14ac:dyDescent="0.15">
      <c r="J221" s="312"/>
      <c r="K221" s="312"/>
      <c r="L221" s="312"/>
      <c r="M221" s="312"/>
      <c r="N221" s="312"/>
      <c r="O221" s="312"/>
    </row>
    <row r="222" spans="10:15" x14ac:dyDescent="0.15">
      <c r="J222" s="312"/>
      <c r="K222" s="312"/>
      <c r="L222" s="312"/>
      <c r="M222" s="312"/>
      <c r="N222" s="312"/>
      <c r="O222" s="312"/>
    </row>
    <row r="223" spans="10:15" x14ac:dyDescent="0.15">
      <c r="J223" s="312"/>
      <c r="K223" s="312"/>
      <c r="L223" s="312"/>
      <c r="M223" s="312"/>
      <c r="N223" s="312"/>
      <c r="O223" s="312"/>
    </row>
    <row r="224" spans="10:15" x14ac:dyDescent="0.15">
      <c r="J224" s="312"/>
      <c r="K224" s="312"/>
      <c r="L224" s="312"/>
      <c r="M224" s="312"/>
      <c r="N224" s="312"/>
      <c r="O224" s="312"/>
    </row>
    <row r="225" spans="10:15" x14ac:dyDescent="0.15">
      <c r="J225" s="312"/>
      <c r="K225" s="312"/>
      <c r="L225" s="312"/>
      <c r="M225" s="312"/>
      <c r="N225" s="312"/>
      <c r="O225" s="312"/>
    </row>
    <row r="226" spans="10:15" x14ac:dyDescent="0.15">
      <c r="J226" s="312"/>
      <c r="K226" s="312"/>
      <c r="L226" s="312"/>
      <c r="M226" s="312"/>
      <c r="N226" s="312"/>
      <c r="O226" s="312"/>
    </row>
    <row r="227" spans="10:15" x14ac:dyDescent="0.15">
      <c r="J227" s="312"/>
      <c r="K227" s="312"/>
      <c r="L227" s="312"/>
      <c r="M227" s="312"/>
      <c r="N227" s="312"/>
      <c r="O227" s="312"/>
    </row>
    <row r="228" spans="10:15" x14ac:dyDescent="0.15">
      <c r="J228" s="312"/>
      <c r="K228" s="312"/>
      <c r="L228" s="312"/>
      <c r="M228" s="312"/>
      <c r="N228" s="312"/>
      <c r="O228" s="312"/>
    </row>
    <row r="229" spans="10:15" x14ac:dyDescent="0.15">
      <c r="J229" s="312"/>
      <c r="K229" s="312"/>
      <c r="L229" s="312"/>
      <c r="M229" s="312"/>
      <c r="N229" s="312"/>
      <c r="O229" s="312"/>
    </row>
    <row r="230" spans="10:15" x14ac:dyDescent="0.15">
      <c r="J230" s="312"/>
      <c r="K230" s="312"/>
      <c r="L230" s="312"/>
      <c r="M230" s="312"/>
      <c r="N230" s="312"/>
      <c r="O230" s="312"/>
    </row>
    <row r="231" spans="10:15" x14ac:dyDescent="0.15">
      <c r="J231" s="312"/>
      <c r="K231" s="312"/>
      <c r="L231" s="312"/>
      <c r="M231" s="312"/>
      <c r="N231" s="312"/>
      <c r="O231" s="312"/>
    </row>
    <row r="232" spans="10:15" x14ac:dyDescent="0.15">
      <c r="J232" s="312"/>
      <c r="K232" s="312"/>
      <c r="L232" s="312"/>
      <c r="M232" s="312"/>
      <c r="N232" s="312"/>
      <c r="O232" s="312"/>
    </row>
    <row r="233" spans="10:15" x14ac:dyDescent="0.15">
      <c r="J233" s="312"/>
      <c r="K233" s="312"/>
      <c r="L233" s="312"/>
      <c r="M233" s="312"/>
      <c r="N233" s="312"/>
      <c r="O233" s="312"/>
    </row>
    <row r="234" spans="10:15" x14ac:dyDescent="0.15">
      <c r="J234" s="312"/>
      <c r="K234" s="312"/>
      <c r="L234" s="312"/>
      <c r="M234" s="312"/>
      <c r="N234" s="312"/>
      <c r="O234" s="312"/>
    </row>
    <row r="235" spans="10:15" x14ac:dyDescent="0.15">
      <c r="J235" s="312"/>
      <c r="K235" s="312"/>
      <c r="L235" s="312"/>
      <c r="M235" s="312"/>
      <c r="N235" s="312"/>
      <c r="O235" s="312"/>
    </row>
    <row r="236" spans="10:15" x14ac:dyDescent="0.15">
      <c r="J236" s="312"/>
      <c r="K236" s="312"/>
      <c r="L236" s="312"/>
      <c r="M236" s="312"/>
      <c r="N236" s="312"/>
      <c r="O236" s="312"/>
    </row>
    <row r="237" spans="10:15" x14ac:dyDescent="0.15">
      <c r="J237" s="312"/>
      <c r="K237" s="312"/>
      <c r="L237" s="312"/>
      <c r="M237" s="312"/>
      <c r="N237" s="312"/>
      <c r="O237" s="312"/>
    </row>
    <row r="238" spans="10:15" x14ac:dyDescent="0.15">
      <c r="J238" s="312"/>
      <c r="K238" s="312"/>
      <c r="L238" s="312"/>
      <c r="M238" s="312"/>
      <c r="N238" s="312"/>
      <c r="O238" s="312"/>
    </row>
    <row r="239" spans="10:15" x14ac:dyDescent="0.15">
      <c r="J239" s="312"/>
      <c r="K239" s="312"/>
      <c r="L239" s="312"/>
      <c r="M239" s="312"/>
      <c r="N239" s="312"/>
      <c r="O239" s="312"/>
    </row>
    <row r="240" spans="10:15" x14ac:dyDescent="0.15">
      <c r="J240" s="312"/>
      <c r="K240" s="312"/>
      <c r="L240" s="312"/>
      <c r="M240" s="312"/>
      <c r="N240" s="312"/>
      <c r="O240" s="312"/>
    </row>
    <row r="241" spans="10:15" x14ac:dyDescent="0.15">
      <c r="J241" s="312"/>
      <c r="K241" s="312"/>
      <c r="L241" s="312"/>
      <c r="M241" s="312"/>
      <c r="N241" s="312"/>
      <c r="O241" s="312"/>
    </row>
    <row r="242" spans="10:15" x14ac:dyDescent="0.15">
      <c r="J242" s="312"/>
      <c r="K242" s="312"/>
      <c r="L242" s="312"/>
      <c r="M242" s="312"/>
      <c r="N242" s="312"/>
      <c r="O242" s="312"/>
    </row>
    <row r="243" spans="10:15" x14ac:dyDescent="0.15">
      <c r="J243" s="312"/>
      <c r="K243" s="312"/>
      <c r="L243" s="312"/>
      <c r="M243" s="312"/>
      <c r="N243" s="312"/>
      <c r="O243" s="312"/>
    </row>
    <row r="244" spans="10:15" x14ac:dyDescent="0.15">
      <c r="J244" s="312"/>
      <c r="K244" s="312"/>
      <c r="L244" s="312"/>
      <c r="M244" s="312"/>
      <c r="N244" s="312"/>
      <c r="O244" s="312"/>
    </row>
    <row r="245" spans="10:15" x14ac:dyDescent="0.15">
      <c r="J245" s="312"/>
      <c r="K245" s="312"/>
      <c r="L245" s="312"/>
      <c r="M245" s="312"/>
      <c r="N245" s="312"/>
      <c r="O245" s="312"/>
    </row>
    <row r="246" spans="10:15" x14ac:dyDescent="0.15">
      <c r="J246" s="312"/>
      <c r="K246" s="312"/>
      <c r="L246" s="312"/>
      <c r="M246" s="312"/>
      <c r="N246" s="312"/>
      <c r="O246" s="312"/>
    </row>
    <row r="247" spans="10:15" x14ac:dyDescent="0.15">
      <c r="J247" s="312"/>
      <c r="K247" s="312"/>
      <c r="L247" s="312"/>
      <c r="M247" s="312"/>
      <c r="N247" s="312"/>
      <c r="O247" s="312"/>
    </row>
    <row r="248" spans="10:15" x14ac:dyDescent="0.15">
      <c r="J248" s="312"/>
      <c r="K248" s="312"/>
      <c r="L248" s="312"/>
      <c r="M248" s="312"/>
      <c r="N248" s="312"/>
      <c r="O248" s="312"/>
    </row>
    <row r="249" spans="10:15" x14ac:dyDescent="0.15">
      <c r="J249" s="312"/>
      <c r="K249" s="312"/>
      <c r="L249" s="312"/>
      <c r="M249" s="312"/>
      <c r="N249" s="312"/>
      <c r="O249" s="312"/>
    </row>
    <row r="250" spans="10:15" x14ac:dyDescent="0.15">
      <c r="J250" s="312"/>
      <c r="K250" s="312"/>
      <c r="L250" s="312"/>
      <c r="M250" s="312"/>
      <c r="N250" s="312"/>
      <c r="O250" s="312"/>
    </row>
    <row r="251" spans="10:15" x14ac:dyDescent="0.15">
      <c r="J251" s="312"/>
      <c r="K251" s="312"/>
      <c r="L251" s="312"/>
      <c r="M251" s="312"/>
      <c r="N251" s="312"/>
      <c r="O251" s="312"/>
    </row>
    <row r="252" spans="10:15" x14ac:dyDescent="0.15">
      <c r="J252" s="312"/>
      <c r="K252" s="312"/>
      <c r="L252" s="312"/>
      <c r="M252" s="312"/>
      <c r="N252" s="312"/>
      <c r="O252" s="312"/>
    </row>
    <row r="253" spans="10:15" x14ac:dyDescent="0.15">
      <c r="J253" s="312"/>
      <c r="K253" s="312"/>
      <c r="L253" s="312"/>
      <c r="M253" s="312"/>
      <c r="N253" s="312"/>
      <c r="O253" s="312"/>
    </row>
    <row r="254" spans="10:15" x14ac:dyDescent="0.15">
      <c r="J254" s="312"/>
      <c r="K254" s="312"/>
      <c r="L254" s="312"/>
      <c r="M254" s="312"/>
      <c r="N254" s="312"/>
      <c r="O254" s="312"/>
    </row>
    <row r="255" spans="10:15" x14ac:dyDescent="0.15">
      <c r="J255" s="312"/>
      <c r="K255" s="312"/>
      <c r="L255" s="312"/>
      <c r="M255" s="312"/>
      <c r="N255" s="312"/>
      <c r="O255" s="312"/>
    </row>
    <row r="256" spans="10:15" x14ac:dyDescent="0.15">
      <c r="J256" s="312"/>
      <c r="K256" s="312"/>
      <c r="L256" s="312"/>
      <c r="M256" s="312"/>
      <c r="N256" s="312"/>
      <c r="O256" s="312"/>
    </row>
    <row r="257" spans="10:15" x14ac:dyDescent="0.15">
      <c r="J257" s="312"/>
      <c r="K257" s="312"/>
      <c r="L257" s="312"/>
      <c r="M257" s="312"/>
      <c r="N257" s="312"/>
      <c r="O257" s="312"/>
    </row>
    <row r="258" spans="10:15" x14ac:dyDescent="0.15">
      <c r="J258" s="312"/>
      <c r="K258" s="312"/>
      <c r="L258" s="312"/>
      <c r="M258" s="312"/>
      <c r="N258" s="312"/>
      <c r="O258" s="312"/>
    </row>
    <row r="259" spans="10:15" x14ac:dyDescent="0.15">
      <c r="J259" s="312"/>
      <c r="K259" s="312"/>
      <c r="L259" s="312"/>
      <c r="M259" s="312"/>
      <c r="N259" s="312"/>
      <c r="O259" s="312"/>
    </row>
    <row r="260" spans="10:15" x14ac:dyDescent="0.15">
      <c r="J260" s="312"/>
      <c r="K260" s="312"/>
      <c r="L260" s="312"/>
      <c r="M260" s="312"/>
      <c r="N260" s="312"/>
      <c r="O260" s="312"/>
    </row>
    <row r="261" spans="10:15" x14ac:dyDescent="0.15">
      <c r="J261" s="312"/>
      <c r="K261" s="312"/>
      <c r="L261" s="312"/>
      <c r="M261" s="312"/>
      <c r="N261" s="312"/>
      <c r="O261" s="312"/>
    </row>
    <row r="262" spans="10:15" x14ac:dyDescent="0.15">
      <c r="J262" s="312"/>
      <c r="K262" s="312"/>
      <c r="L262" s="312"/>
      <c r="M262" s="312"/>
      <c r="N262" s="312"/>
      <c r="O262" s="312"/>
    </row>
    <row r="263" spans="10:15" x14ac:dyDescent="0.15">
      <c r="J263" s="312"/>
      <c r="K263" s="312"/>
      <c r="L263" s="312"/>
      <c r="M263" s="312"/>
      <c r="N263" s="312"/>
      <c r="O263" s="312"/>
    </row>
    <row r="264" spans="10:15" x14ac:dyDescent="0.15">
      <c r="J264" s="312"/>
      <c r="K264" s="312"/>
      <c r="L264" s="312"/>
      <c r="M264" s="312"/>
      <c r="N264" s="312"/>
      <c r="O264" s="312"/>
    </row>
    <row r="265" spans="10:15" x14ac:dyDescent="0.15">
      <c r="J265" s="312"/>
      <c r="K265" s="312"/>
      <c r="L265" s="312"/>
      <c r="M265" s="312"/>
      <c r="N265" s="312"/>
      <c r="O265" s="312"/>
    </row>
    <row r="266" spans="10:15" x14ac:dyDescent="0.15">
      <c r="J266" s="312"/>
      <c r="K266" s="312"/>
      <c r="L266" s="312"/>
      <c r="M266" s="312"/>
      <c r="N266" s="312"/>
      <c r="O266" s="312"/>
    </row>
    <row r="267" spans="10:15" x14ac:dyDescent="0.15">
      <c r="J267" s="312"/>
      <c r="K267" s="312"/>
      <c r="L267" s="312"/>
      <c r="M267" s="312"/>
      <c r="N267" s="312"/>
      <c r="O267" s="312"/>
    </row>
    <row r="268" spans="10:15" x14ac:dyDescent="0.15">
      <c r="J268" s="312"/>
      <c r="K268" s="312"/>
      <c r="L268" s="312"/>
      <c r="M268" s="312"/>
      <c r="N268" s="312"/>
      <c r="O268" s="312"/>
    </row>
    <row r="269" spans="10:15" x14ac:dyDescent="0.15">
      <c r="J269" s="312"/>
      <c r="K269" s="312"/>
      <c r="L269" s="312"/>
      <c r="M269" s="312"/>
      <c r="N269" s="312"/>
      <c r="O269" s="312"/>
    </row>
    <row r="270" spans="10:15" x14ac:dyDescent="0.15">
      <c r="J270" s="312"/>
      <c r="K270" s="312"/>
      <c r="L270" s="312"/>
      <c r="M270" s="312"/>
      <c r="N270" s="312"/>
      <c r="O270" s="312"/>
    </row>
    <row r="271" spans="10:15" x14ac:dyDescent="0.15">
      <c r="J271" s="312"/>
      <c r="K271" s="312"/>
      <c r="L271" s="312"/>
      <c r="M271" s="312"/>
      <c r="N271" s="312"/>
      <c r="O271" s="312"/>
    </row>
    <row r="272" spans="10:15" x14ac:dyDescent="0.15">
      <c r="J272" s="312"/>
      <c r="K272" s="312"/>
      <c r="L272" s="312"/>
      <c r="M272" s="312"/>
      <c r="N272" s="312"/>
      <c r="O272" s="312"/>
    </row>
    <row r="273" spans="10:15" x14ac:dyDescent="0.15">
      <c r="J273" s="312"/>
      <c r="K273" s="312"/>
      <c r="L273" s="312"/>
      <c r="M273" s="312"/>
      <c r="N273" s="312"/>
      <c r="O273" s="312"/>
    </row>
    <row r="274" spans="10:15" x14ac:dyDescent="0.15">
      <c r="J274" s="312"/>
      <c r="K274" s="312"/>
      <c r="L274" s="312"/>
      <c r="M274" s="312"/>
      <c r="N274" s="312"/>
      <c r="O274" s="312"/>
    </row>
    <row r="275" spans="10:15" x14ac:dyDescent="0.15">
      <c r="J275" s="312"/>
      <c r="K275" s="312"/>
      <c r="L275" s="312"/>
      <c r="M275" s="312"/>
      <c r="N275" s="312"/>
      <c r="O275" s="312"/>
    </row>
    <row r="276" spans="10:15" x14ac:dyDescent="0.15">
      <c r="J276" s="312"/>
      <c r="K276" s="312"/>
      <c r="L276" s="312"/>
      <c r="M276" s="312"/>
      <c r="N276" s="312"/>
      <c r="O276" s="312"/>
    </row>
    <row r="277" spans="10:15" x14ac:dyDescent="0.15">
      <c r="J277" s="312"/>
      <c r="K277" s="312"/>
      <c r="L277" s="312"/>
      <c r="M277" s="312"/>
      <c r="N277" s="312"/>
      <c r="O277" s="312"/>
    </row>
    <row r="278" spans="10:15" x14ac:dyDescent="0.15">
      <c r="J278" s="312"/>
      <c r="K278" s="312"/>
      <c r="L278" s="312"/>
      <c r="M278" s="312"/>
      <c r="N278" s="312"/>
      <c r="O278" s="312"/>
    </row>
    <row r="279" spans="10:15" x14ac:dyDescent="0.15">
      <c r="J279" s="312"/>
      <c r="K279" s="312"/>
      <c r="L279" s="312"/>
      <c r="M279" s="312"/>
      <c r="N279" s="312"/>
      <c r="O279" s="312"/>
    </row>
    <row r="280" spans="10:15" x14ac:dyDescent="0.15">
      <c r="J280" s="312"/>
      <c r="K280" s="312"/>
      <c r="L280" s="312"/>
      <c r="M280" s="312"/>
      <c r="N280" s="312"/>
      <c r="O280" s="312"/>
    </row>
    <row r="281" spans="10:15" x14ac:dyDescent="0.15">
      <c r="J281" s="312"/>
      <c r="K281" s="312"/>
      <c r="L281" s="312"/>
      <c r="M281" s="312"/>
      <c r="N281" s="312"/>
      <c r="O281" s="312"/>
    </row>
    <row r="282" spans="10:15" x14ac:dyDescent="0.15">
      <c r="J282" s="312"/>
      <c r="K282" s="312"/>
      <c r="L282" s="312"/>
      <c r="M282" s="312"/>
      <c r="N282" s="312"/>
      <c r="O282" s="312"/>
    </row>
    <row r="283" spans="10:15" x14ac:dyDescent="0.15">
      <c r="J283" s="312"/>
      <c r="K283" s="312"/>
      <c r="L283" s="312"/>
      <c r="M283" s="312"/>
      <c r="N283" s="312"/>
      <c r="O283" s="312"/>
    </row>
    <row r="284" spans="10:15" x14ac:dyDescent="0.15">
      <c r="J284" s="312"/>
      <c r="K284" s="312"/>
      <c r="L284" s="312"/>
      <c r="M284" s="312"/>
      <c r="N284" s="312"/>
      <c r="O284" s="312"/>
    </row>
    <row r="285" spans="10:15" x14ac:dyDescent="0.15">
      <c r="J285" s="312"/>
      <c r="K285" s="312"/>
      <c r="L285" s="312"/>
      <c r="M285" s="312"/>
      <c r="N285" s="312"/>
      <c r="O285" s="312"/>
    </row>
    <row r="286" spans="10:15" x14ac:dyDescent="0.15">
      <c r="J286" s="312"/>
      <c r="K286" s="312"/>
      <c r="L286" s="312"/>
      <c r="M286" s="312"/>
      <c r="N286" s="312"/>
      <c r="O286" s="312"/>
    </row>
    <row r="287" spans="10:15" x14ac:dyDescent="0.15">
      <c r="J287" s="312"/>
      <c r="K287" s="312"/>
      <c r="L287" s="312"/>
      <c r="M287" s="312"/>
      <c r="N287" s="312"/>
      <c r="O287" s="312"/>
    </row>
    <row r="288" spans="10:15" x14ac:dyDescent="0.15">
      <c r="J288" s="312"/>
      <c r="K288" s="312"/>
      <c r="L288" s="312"/>
      <c r="M288" s="312"/>
      <c r="N288" s="312"/>
      <c r="O288" s="312"/>
    </row>
    <row r="289" spans="10:15" x14ac:dyDescent="0.15">
      <c r="J289" s="312"/>
      <c r="K289" s="312"/>
      <c r="L289" s="312"/>
      <c r="M289" s="312"/>
      <c r="N289" s="312"/>
      <c r="O289" s="312"/>
    </row>
    <row r="290" spans="10:15" x14ac:dyDescent="0.15">
      <c r="J290" s="312"/>
      <c r="K290" s="312"/>
      <c r="L290" s="312"/>
      <c r="M290" s="312"/>
      <c r="N290" s="312"/>
      <c r="O290" s="312"/>
    </row>
    <row r="291" spans="10:15" x14ac:dyDescent="0.15">
      <c r="J291" s="312"/>
      <c r="K291" s="312"/>
      <c r="L291" s="312"/>
      <c r="M291" s="312"/>
      <c r="N291" s="312"/>
      <c r="O291" s="312"/>
    </row>
    <row r="292" spans="10:15" x14ac:dyDescent="0.15">
      <c r="J292" s="312"/>
      <c r="K292" s="312"/>
      <c r="L292" s="312"/>
      <c r="M292" s="312"/>
      <c r="N292" s="312"/>
      <c r="O292" s="312"/>
    </row>
    <row r="293" spans="10:15" x14ac:dyDescent="0.15">
      <c r="J293" s="312"/>
      <c r="K293" s="312"/>
      <c r="L293" s="312"/>
      <c r="M293" s="312"/>
      <c r="N293" s="312"/>
      <c r="O293" s="312"/>
    </row>
    <row r="294" spans="10:15" x14ac:dyDescent="0.15">
      <c r="J294" s="312"/>
      <c r="K294" s="312"/>
      <c r="L294" s="312"/>
      <c r="M294" s="312"/>
      <c r="N294" s="312"/>
      <c r="O294" s="312"/>
    </row>
    <row r="295" spans="10:15" x14ac:dyDescent="0.15">
      <c r="J295" s="312"/>
      <c r="K295" s="312"/>
      <c r="L295" s="312"/>
      <c r="M295" s="312"/>
      <c r="N295" s="312"/>
      <c r="O295" s="312"/>
    </row>
    <row r="296" spans="10:15" x14ac:dyDescent="0.15">
      <c r="J296" s="312"/>
      <c r="K296" s="312"/>
      <c r="L296" s="312"/>
      <c r="M296" s="312"/>
      <c r="N296" s="312"/>
      <c r="O296" s="312"/>
    </row>
    <row r="297" spans="10:15" x14ac:dyDescent="0.15">
      <c r="J297" s="312"/>
      <c r="K297" s="312"/>
      <c r="L297" s="312"/>
      <c r="M297" s="312"/>
      <c r="N297" s="312"/>
      <c r="O297" s="312"/>
    </row>
    <row r="298" spans="10:15" x14ac:dyDescent="0.15">
      <c r="J298" s="312"/>
      <c r="K298" s="312"/>
      <c r="L298" s="312"/>
      <c r="M298" s="312"/>
      <c r="N298" s="312"/>
      <c r="O298" s="312"/>
    </row>
    <row r="299" spans="10:15" x14ac:dyDescent="0.15">
      <c r="J299" s="312"/>
      <c r="K299" s="312"/>
      <c r="L299" s="312"/>
      <c r="M299" s="312"/>
      <c r="N299" s="312"/>
      <c r="O299" s="312"/>
    </row>
    <row r="300" spans="10:15" x14ac:dyDescent="0.15">
      <c r="J300" s="312"/>
      <c r="K300" s="312"/>
      <c r="L300" s="312"/>
      <c r="M300" s="312"/>
      <c r="N300" s="312"/>
      <c r="O300" s="312"/>
    </row>
    <row r="301" spans="10:15" x14ac:dyDescent="0.15">
      <c r="J301" s="312"/>
      <c r="K301" s="312"/>
      <c r="L301" s="312"/>
      <c r="M301" s="312"/>
      <c r="N301" s="312"/>
      <c r="O301" s="312"/>
    </row>
    <row r="302" spans="10:15" x14ac:dyDescent="0.15">
      <c r="J302" s="312"/>
      <c r="K302" s="312"/>
      <c r="L302" s="312"/>
      <c r="M302" s="312"/>
      <c r="N302" s="312"/>
      <c r="O302" s="312"/>
    </row>
    <row r="303" spans="10:15" x14ac:dyDescent="0.15">
      <c r="J303" s="312"/>
      <c r="K303" s="312"/>
      <c r="L303" s="312"/>
      <c r="M303" s="312"/>
      <c r="N303" s="312"/>
      <c r="O303" s="312"/>
    </row>
    <row r="304" spans="10:15" x14ac:dyDescent="0.15">
      <c r="J304" s="312"/>
      <c r="K304" s="312"/>
      <c r="L304" s="312"/>
      <c r="M304" s="312"/>
      <c r="N304" s="312"/>
      <c r="O304" s="312"/>
    </row>
    <row r="305" spans="10:15" x14ac:dyDescent="0.15">
      <c r="J305" s="312"/>
      <c r="K305" s="312"/>
      <c r="L305" s="312"/>
      <c r="M305" s="312"/>
      <c r="N305" s="312"/>
      <c r="O305" s="312"/>
    </row>
    <row r="306" spans="10:15" x14ac:dyDescent="0.15">
      <c r="J306" s="312"/>
      <c r="K306" s="312"/>
      <c r="L306" s="312"/>
      <c r="M306" s="312"/>
      <c r="N306" s="312"/>
      <c r="O306" s="312"/>
    </row>
    <row r="307" spans="10:15" x14ac:dyDescent="0.15">
      <c r="J307" s="312"/>
      <c r="K307" s="312"/>
      <c r="L307" s="312"/>
      <c r="M307" s="312"/>
      <c r="N307" s="312"/>
      <c r="O307" s="312"/>
    </row>
    <row r="308" spans="10:15" x14ac:dyDescent="0.15">
      <c r="J308" s="312"/>
      <c r="K308" s="312"/>
      <c r="L308" s="312"/>
      <c r="M308" s="312"/>
      <c r="N308" s="312"/>
      <c r="O308" s="312"/>
    </row>
    <row r="309" spans="10:15" x14ac:dyDescent="0.15">
      <c r="J309" s="312"/>
      <c r="K309" s="312"/>
      <c r="L309" s="312"/>
      <c r="M309" s="312"/>
      <c r="N309" s="312"/>
      <c r="O309" s="312"/>
    </row>
    <row r="310" spans="10:15" x14ac:dyDescent="0.15">
      <c r="J310" s="312"/>
      <c r="K310" s="312"/>
      <c r="L310" s="312"/>
      <c r="M310" s="312"/>
      <c r="N310" s="312"/>
      <c r="O310" s="312"/>
    </row>
    <row r="311" spans="10:15" x14ac:dyDescent="0.15">
      <c r="J311" s="312"/>
      <c r="K311" s="312"/>
      <c r="L311" s="312"/>
      <c r="M311" s="312"/>
      <c r="N311" s="312"/>
      <c r="O311" s="312"/>
    </row>
    <row r="312" spans="10:15" x14ac:dyDescent="0.15">
      <c r="J312" s="312"/>
      <c r="K312" s="312"/>
      <c r="L312" s="312"/>
      <c r="M312" s="312"/>
      <c r="N312" s="312"/>
      <c r="O312" s="312"/>
    </row>
    <row r="313" spans="10:15" x14ac:dyDescent="0.15">
      <c r="J313" s="312"/>
      <c r="K313" s="312"/>
      <c r="L313" s="312"/>
      <c r="M313" s="312"/>
      <c r="N313" s="312"/>
      <c r="O313" s="312"/>
    </row>
    <row r="314" spans="10:15" x14ac:dyDescent="0.15">
      <c r="J314" s="312"/>
      <c r="K314" s="312"/>
      <c r="L314" s="312"/>
      <c r="M314" s="312"/>
      <c r="N314" s="312"/>
      <c r="O314" s="312"/>
    </row>
    <row r="315" spans="10:15" x14ac:dyDescent="0.15">
      <c r="J315" s="312"/>
      <c r="K315" s="312"/>
      <c r="L315" s="312"/>
      <c r="M315" s="312"/>
      <c r="N315" s="312"/>
      <c r="O315" s="312"/>
    </row>
    <row r="316" spans="10:15" x14ac:dyDescent="0.15">
      <c r="J316" s="312"/>
      <c r="K316" s="312"/>
      <c r="L316" s="312"/>
      <c r="M316" s="312"/>
      <c r="N316" s="312"/>
      <c r="O316" s="312"/>
    </row>
    <row r="317" spans="10:15" x14ac:dyDescent="0.15">
      <c r="J317" s="312"/>
      <c r="K317" s="312"/>
      <c r="L317" s="312"/>
      <c r="M317" s="312"/>
      <c r="N317" s="312"/>
      <c r="O317" s="312"/>
    </row>
    <row r="318" spans="10:15" x14ac:dyDescent="0.15">
      <c r="J318" s="312"/>
      <c r="K318" s="312"/>
      <c r="L318" s="312"/>
      <c r="M318" s="312"/>
      <c r="N318" s="312"/>
      <c r="O318" s="312"/>
    </row>
    <row r="319" spans="10:15" x14ac:dyDescent="0.15">
      <c r="J319" s="312"/>
      <c r="K319" s="312"/>
      <c r="L319" s="312"/>
      <c r="M319" s="312"/>
      <c r="N319" s="312"/>
      <c r="O319" s="312"/>
    </row>
    <row r="320" spans="10:15" x14ac:dyDescent="0.15">
      <c r="J320" s="312"/>
      <c r="K320" s="312"/>
      <c r="L320" s="312"/>
      <c r="M320" s="312"/>
      <c r="N320" s="312"/>
      <c r="O320" s="312"/>
    </row>
    <row r="321" spans="10:15" x14ac:dyDescent="0.15">
      <c r="J321" s="312"/>
      <c r="K321" s="312"/>
      <c r="L321" s="312"/>
      <c r="M321" s="312"/>
      <c r="N321" s="312"/>
      <c r="O321" s="312"/>
    </row>
    <row r="322" spans="10:15" x14ac:dyDescent="0.15">
      <c r="J322" s="312"/>
      <c r="K322" s="312"/>
      <c r="L322" s="312"/>
      <c r="M322" s="312"/>
      <c r="N322" s="312"/>
      <c r="O322" s="312"/>
    </row>
    <row r="323" spans="10:15" x14ac:dyDescent="0.15">
      <c r="J323" s="312"/>
      <c r="K323" s="312"/>
      <c r="L323" s="312"/>
      <c r="M323" s="312"/>
      <c r="N323" s="312"/>
      <c r="O323" s="312"/>
    </row>
    <row r="324" spans="10:15" x14ac:dyDescent="0.15">
      <c r="J324" s="312"/>
      <c r="K324" s="312"/>
      <c r="L324" s="312"/>
      <c r="M324" s="312"/>
      <c r="N324" s="312"/>
      <c r="O324" s="312"/>
    </row>
    <row r="325" spans="10:15" x14ac:dyDescent="0.15">
      <c r="J325" s="312"/>
      <c r="K325" s="312"/>
      <c r="L325" s="312"/>
      <c r="M325" s="312"/>
      <c r="N325" s="312"/>
      <c r="O325" s="312"/>
    </row>
    <row r="326" spans="10:15" x14ac:dyDescent="0.15">
      <c r="J326" s="312"/>
      <c r="K326" s="312"/>
      <c r="L326" s="312"/>
      <c r="M326" s="312"/>
      <c r="N326" s="312"/>
      <c r="O326" s="312"/>
    </row>
    <row r="327" spans="10:15" x14ac:dyDescent="0.15">
      <c r="J327" s="312"/>
      <c r="K327" s="312"/>
      <c r="L327" s="312"/>
      <c r="M327" s="312"/>
      <c r="N327" s="312"/>
      <c r="O327" s="312"/>
    </row>
    <row r="328" spans="10:15" x14ac:dyDescent="0.15">
      <c r="J328" s="312"/>
      <c r="K328" s="312"/>
      <c r="L328" s="312"/>
      <c r="M328" s="312"/>
      <c r="N328" s="312"/>
      <c r="O328" s="312"/>
    </row>
    <row r="329" spans="10:15" x14ac:dyDescent="0.15">
      <c r="J329" s="312"/>
      <c r="K329" s="312"/>
      <c r="L329" s="312"/>
      <c r="M329" s="312"/>
      <c r="N329" s="312"/>
      <c r="O329" s="312"/>
    </row>
    <row r="330" spans="10:15" x14ac:dyDescent="0.15">
      <c r="J330" s="312"/>
      <c r="K330" s="312"/>
      <c r="L330" s="312"/>
      <c r="M330" s="312"/>
      <c r="N330" s="312"/>
      <c r="O330" s="312"/>
    </row>
    <row r="331" spans="10:15" x14ac:dyDescent="0.15">
      <c r="J331" s="312"/>
      <c r="K331" s="312"/>
      <c r="L331" s="312"/>
      <c r="M331" s="312"/>
      <c r="N331" s="312"/>
      <c r="O331" s="312"/>
    </row>
    <row r="332" spans="10:15" x14ac:dyDescent="0.15">
      <c r="J332" s="312"/>
      <c r="K332" s="312"/>
      <c r="L332" s="312"/>
      <c r="M332" s="312"/>
      <c r="N332" s="312"/>
      <c r="O332" s="312"/>
    </row>
    <row r="333" spans="10:15" x14ac:dyDescent="0.15">
      <c r="J333" s="312"/>
      <c r="K333" s="312"/>
      <c r="L333" s="312"/>
      <c r="M333" s="312"/>
      <c r="N333" s="312"/>
      <c r="O333" s="312"/>
    </row>
    <row r="334" spans="10:15" x14ac:dyDescent="0.15">
      <c r="J334" s="312"/>
      <c r="K334" s="312"/>
      <c r="L334" s="312"/>
      <c r="M334" s="312"/>
      <c r="N334" s="312"/>
      <c r="O334" s="312"/>
    </row>
    <row r="335" spans="10:15" x14ac:dyDescent="0.15">
      <c r="J335" s="312"/>
      <c r="K335" s="312"/>
      <c r="L335" s="312"/>
      <c r="M335" s="312"/>
      <c r="N335" s="312"/>
      <c r="O335" s="312"/>
    </row>
    <row r="336" spans="10:15" x14ac:dyDescent="0.15">
      <c r="J336" s="312"/>
      <c r="K336" s="312"/>
      <c r="L336" s="312"/>
      <c r="M336" s="312"/>
      <c r="N336" s="312"/>
      <c r="O336" s="312"/>
    </row>
    <row r="337" spans="10:15" x14ac:dyDescent="0.15">
      <c r="J337" s="312"/>
      <c r="K337" s="312"/>
      <c r="L337" s="312"/>
      <c r="M337" s="312"/>
      <c r="N337" s="312"/>
      <c r="O337" s="312"/>
    </row>
    <row r="338" spans="10:15" x14ac:dyDescent="0.15">
      <c r="J338" s="312"/>
      <c r="K338" s="312"/>
      <c r="L338" s="312"/>
      <c r="M338" s="312"/>
      <c r="N338" s="312"/>
      <c r="O338" s="312"/>
    </row>
    <row r="339" spans="10:15" x14ac:dyDescent="0.15">
      <c r="J339" s="312"/>
      <c r="K339" s="312"/>
      <c r="L339" s="312"/>
      <c r="M339" s="312"/>
      <c r="N339" s="312"/>
      <c r="O339" s="312"/>
    </row>
    <row r="340" spans="10:15" x14ac:dyDescent="0.15">
      <c r="J340" s="312"/>
      <c r="K340" s="312"/>
      <c r="L340" s="312"/>
      <c r="M340" s="312"/>
      <c r="N340" s="312"/>
      <c r="O340" s="312"/>
    </row>
    <row r="341" spans="10:15" x14ac:dyDescent="0.15">
      <c r="J341" s="312"/>
      <c r="K341" s="312"/>
      <c r="L341" s="312"/>
      <c r="M341" s="312"/>
      <c r="N341" s="312"/>
      <c r="O341" s="312"/>
    </row>
    <row r="342" spans="10:15" x14ac:dyDescent="0.15">
      <c r="J342" s="312"/>
      <c r="K342" s="312"/>
      <c r="L342" s="312"/>
      <c r="M342" s="312"/>
      <c r="N342" s="312"/>
      <c r="O342" s="312"/>
    </row>
    <row r="343" spans="10:15" x14ac:dyDescent="0.15">
      <c r="J343" s="312"/>
      <c r="K343" s="312"/>
      <c r="L343" s="312"/>
      <c r="M343" s="312"/>
      <c r="N343" s="312"/>
      <c r="O343" s="312"/>
    </row>
    <row r="344" spans="10:15" x14ac:dyDescent="0.15">
      <c r="J344" s="312"/>
      <c r="K344" s="312"/>
      <c r="L344" s="312"/>
      <c r="M344" s="312"/>
      <c r="N344" s="312"/>
      <c r="O344" s="312"/>
    </row>
    <row r="345" spans="10:15" x14ac:dyDescent="0.15">
      <c r="J345" s="312"/>
      <c r="K345" s="312"/>
      <c r="L345" s="312"/>
      <c r="M345" s="312"/>
      <c r="N345" s="312"/>
      <c r="O345" s="312"/>
    </row>
    <row r="346" spans="10:15" x14ac:dyDescent="0.15">
      <c r="J346" s="312"/>
      <c r="K346" s="312"/>
      <c r="L346" s="312"/>
      <c r="M346" s="312"/>
      <c r="N346" s="312"/>
      <c r="O346" s="312"/>
    </row>
    <row r="347" spans="10:15" x14ac:dyDescent="0.15">
      <c r="J347" s="312"/>
      <c r="K347" s="312"/>
      <c r="L347" s="312"/>
      <c r="M347" s="312"/>
      <c r="N347" s="312"/>
      <c r="O347" s="312"/>
    </row>
    <row r="348" spans="10:15" x14ac:dyDescent="0.15">
      <c r="J348" s="312"/>
      <c r="K348" s="312"/>
      <c r="L348" s="312"/>
      <c r="M348" s="312"/>
      <c r="N348" s="312"/>
      <c r="O348" s="312"/>
    </row>
    <row r="349" spans="10:15" x14ac:dyDescent="0.15">
      <c r="J349" s="312"/>
      <c r="K349" s="312"/>
      <c r="L349" s="312"/>
      <c r="M349" s="312"/>
      <c r="N349" s="312"/>
      <c r="O349" s="312"/>
    </row>
    <row r="350" spans="10:15" x14ac:dyDescent="0.15">
      <c r="J350" s="312"/>
      <c r="K350" s="312"/>
      <c r="L350" s="312"/>
      <c r="M350" s="312"/>
      <c r="N350" s="312"/>
      <c r="O350" s="312"/>
    </row>
    <row r="351" spans="10:15" x14ac:dyDescent="0.15">
      <c r="J351" s="312"/>
      <c r="K351" s="312"/>
      <c r="L351" s="312"/>
      <c r="M351" s="312"/>
      <c r="N351" s="312"/>
      <c r="O351" s="312"/>
    </row>
    <row r="352" spans="10:15" x14ac:dyDescent="0.15">
      <c r="J352" s="312"/>
      <c r="K352" s="312"/>
      <c r="L352" s="312"/>
      <c r="M352" s="312"/>
      <c r="N352" s="312"/>
      <c r="O352" s="312"/>
    </row>
    <row r="353" spans="10:15" x14ac:dyDescent="0.15">
      <c r="J353" s="312"/>
      <c r="K353" s="312"/>
      <c r="L353" s="312"/>
      <c r="M353" s="312"/>
      <c r="N353" s="312"/>
      <c r="O353" s="312"/>
    </row>
    <row r="354" spans="10:15" x14ac:dyDescent="0.15">
      <c r="J354" s="312"/>
      <c r="K354" s="312"/>
      <c r="L354" s="312"/>
      <c r="M354" s="312"/>
      <c r="N354" s="312"/>
      <c r="O354" s="312"/>
    </row>
    <row r="355" spans="10:15" x14ac:dyDescent="0.15">
      <c r="J355" s="312"/>
      <c r="K355" s="312"/>
      <c r="L355" s="312"/>
      <c r="M355" s="312"/>
      <c r="N355" s="312"/>
      <c r="O355" s="312"/>
    </row>
    <row r="356" spans="10:15" x14ac:dyDescent="0.15">
      <c r="J356" s="312"/>
      <c r="K356" s="312"/>
      <c r="L356" s="312"/>
      <c r="M356" s="312"/>
      <c r="N356" s="312"/>
      <c r="O356" s="312"/>
    </row>
    <row r="357" spans="10:15" x14ac:dyDescent="0.15">
      <c r="J357" s="312"/>
      <c r="K357" s="312"/>
      <c r="L357" s="312"/>
      <c r="M357" s="312"/>
      <c r="N357" s="312"/>
      <c r="O357" s="312"/>
    </row>
    <row r="358" spans="10:15" x14ac:dyDescent="0.15">
      <c r="J358" s="312"/>
      <c r="K358" s="312"/>
      <c r="L358" s="312"/>
      <c r="M358" s="312"/>
      <c r="N358" s="312"/>
      <c r="O358" s="312"/>
    </row>
    <row r="359" spans="10:15" x14ac:dyDescent="0.15">
      <c r="J359" s="312"/>
      <c r="K359" s="312"/>
      <c r="L359" s="312"/>
      <c r="M359" s="312"/>
      <c r="N359" s="312"/>
      <c r="O359" s="312"/>
    </row>
    <row r="360" spans="10:15" x14ac:dyDescent="0.15">
      <c r="J360" s="312"/>
      <c r="K360" s="312"/>
      <c r="L360" s="312"/>
      <c r="M360" s="312"/>
      <c r="N360" s="312"/>
      <c r="O360" s="312"/>
    </row>
    <row r="361" spans="10:15" x14ac:dyDescent="0.15">
      <c r="J361" s="312"/>
      <c r="K361" s="312"/>
      <c r="L361" s="312"/>
      <c r="M361" s="312"/>
      <c r="N361" s="312"/>
      <c r="O361" s="312"/>
    </row>
    <row r="362" spans="10:15" x14ac:dyDescent="0.15">
      <c r="J362" s="312"/>
      <c r="K362" s="312"/>
      <c r="L362" s="312"/>
      <c r="M362" s="312"/>
      <c r="N362" s="312"/>
      <c r="O362" s="312"/>
    </row>
    <row r="363" spans="10:15" x14ac:dyDescent="0.15">
      <c r="J363" s="312"/>
      <c r="K363" s="312"/>
      <c r="L363" s="312"/>
      <c r="M363" s="312"/>
      <c r="N363" s="312"/>
      <c r="O363" s="312"/>
    </row>
    <row r="364" spans="10:15" x14ac:dyDescent="0.15">
      <c r="J364" s="312"/>
      <c r="K364" s="312"/>
      <c r="L364" s="312"/>
      <c r="M364" s="312"/>
      <c r="N364" s="312"/>
      <c r="O364" s="312"/>
    </row>
    <row r="365" spans="10:15" x14ac:dyDescent="0.15">
      <c r="J365" s="312"/>
      <c r="K365" s="312"/>
      <c r="L365" s="312"/>
      <c r="M365" s="312"/>
      <c r="N365" s="312"/>
      <c r="O365" s="312"/>
    </row>
    <row r="366" spans="10:15" x14ac:dyDescent="0.15">
      <c r="J366" s="312"/>
      <c r="K366" s="312"/>
      <c r="L366" s="312"/>
      <c r="M366" s="312"/>
      <c r="N366" s="312"/>
      <c r="O366" s="312"/>
    </row>
    <row r="367" spans="10:15" x14ac:dyDescent="0.15">
      <c r="J367" s="312"/>
      <c r="K367" s="312"/>
      <c r="L367" s="312"/>
      <c r="M367" s="312"/>
      <c r="N367" s="312"/>
      <c r="O367" s="312"/>
    </row>
    <row r="368" spans="10:15" x14ac:dyDescent="0.15">
      <c r="J368" s="312"/>
      <c r="K368" s="312"/>
      <c r="L368" s="312"/>
      <c r="M368" s="312"/>
      <c r="N368" s="312"/>
      <c r="O368" s="312"/>
    </row>
    <row r="369" spans="10:15" x14ac:dyDescent="0.15">
      <c r="J369" s="312"/>
      <c r="K369" s="312"/>
      <c r="L369" s="312"/>
      <c r="M369" s="312"/>
      <c r="N369" s="312"/>
      <c r="O369" s="312"/>
    </row>
    <row r="370" spans="10:15" x14ac:dyDescent="0.15">
      <c r="J370" s="312"/>
      <c r="K370" s="312"/>
      <c r="L370" s="312"/>
      <c r="M370" s="312"/>
      <c r="N370" s="312"/>
      <c r="O370" s="312"/>
    </row>
    <row r="371" spans="10:15" x14ac:dyDescent="0.15">
      <c r="J371" s="312"/>
      <c r="K371" s="312"/>
      <c r="L371" s="312"/>
      <c r="M371" s="312"/>
      <c r="N371" s="312"/>
      <c r="O371" s="312"/>
    </row>
    <row r="372" spans="10:15" x14ac:dyDescent="0.15">
      <c r="J372" s="312"/>
      <c r="K372" s="312"/>
      <c r="L372" s="312"/>
      <c r="M372" s="312"/>
      <c r="N372" s="312"/>
      <c r="O372" s="312"/>
    </row>
    <row r="373" spans="10:15" x14ac:dyDescent="0.15">
      <c r="J373" s="312"/>
      <c r="K373" s="312"/>
      <c r="L373" s="312"/>
      <c r="M373" s="312"/>
      <c r="N373" s="312"/>
      <c r="O373" s="312"/>
    </row>
    <row r="374" spans="10:15" x14ac:dyDescent="0.15">
      <c r="J374" s="312"/>
      <c r="K374" s="312"/>
      <c r="L374" s="312"/>
      <c r="M374" s="312"/>
      <c r="N374" s="312"/>
      <c r="O374" s="312"/>
    </row>
    <row r="375" spans="10:15" x14ac:dyDescent="0.15">
      <c r="J375" s="312"/>
      <c r="K375" s="312"/>
      <c r="L375" s="312"/>
      <c r="M375" s="312"/>
      <c r="N375" s="312"/>
      <c r="O375" s="312"/>
    </row>
    <row r="376" spans="10:15" x14ac:dyDescent="0.15">
      <c r="J376" s="312"/>
      <c r="K376" s="312"/>
      <c r="L376" s="312"/>
      <c r="M376" s="312"/>
      <c r="N376" s="312"/>
      <c r="O376" s="312"/>
    </row>
    <row r="377" spans="10:15" x14ac:dyDescent="0.15">
      <c r="J377" s="312"/>
      <c r="K377" s="312"/>
      <c r="L377" s="312"/>
      <c r="M377" s="312"/>
      <c r="N377" s="312"/>
      <c r="O377" s="312"/>
    </row>
    <row r="378" spans="10:15" x14ac:dyDescent="0.15">
      <c r="J378" s="312"/>
      <c r="K378" s="312"/>
      <c r="L378" s="312"/>
      <c r="M378" s="312"/>
      <c r="N378" s="312"/>
      <c r="O378" s="312"/>
    </row>
    <row r="379" spans="10:15" x14ac:dyDescent="0.15">
      <c r="J379" s="312"/>
      <c r="K379" s="312"/>
      <c r="L379" s="312"/>
      <c r="M379" s="312"/>
      <c r="N379" s="312"/>
      <c r="O379" s="312"/>
    </row>
    <row r="380" spans="10:15" x14ac:dyDescent="0.15">
      <c r="J380" s="312"/>
      <c r="K380" s="312"/>
      <c r="L380" s="312"/>
      <c r="M380" s="312"/>
      <c r="N380" s="312"/>
      <c r="O380" s="312"/>
    </row>
    <row r="381" spans="10:15" x14ac:dyDescent="0.15">
      <c r="J381" s="312"/>
      <c r="K381" s="312"/>
      <c r="L381" s="312"/>
      <c r="M381" s="312"/>
      <c r="N381" s="312"/>
      <c r="O381" s="312"/>
    </row>
    <row r="382" spans="10:15" x14ac:dyDescent="0.15">
      <c r="J382" s="312"/>
      <c r="K382" s="312"/>
      <c r="L382" s="312"/>
      <c r="M382" s="312"/>
      <c r="N382" s="312"/>
      <c r="O382" s="312"/>
    </row>
    <row r="383" spans="10:15" x14ac:dyDescent="0.15">
      <c r="J383" s="312"/>
      <c r="K383" s="312"/>
      <c r="L383" s="312"/>
      <c r="M383" s="312"/>
      <c r="N383" s="312"/>
      <c r="O383" s="312"/>
    </row>
    <row r="384" spans="10:15" x14ac:dyDescent="0.15">
      <c r="J384" s="312"/>
      <c r="K384" s="312"/>
      <c r="L384" s="312"/>
      <c r="M384" s="312"/>
      <c r="N384" s="312"/>
      <c r="O384" s="312"/>
    </row>
    <row r="385" spans="10:15" x14ac:dyDescent="0.15">
      <c r="J385" s="312"/>
      <c r="K385" s="312"/>
      <c r="L385" s="312"/>
      <c r="M385" s="312"/>
      <c r="N385" s="312"/>
      <c r="O385" s="312"/>
    </row>
    <row r="386" spans="10:15" x14ac:dyDescent="0.15">
      <c r="J386" s="312"/>
      <c r="K386" s="312"/>
      <c r="L386" s="312"/>
      <c r="M386" s="312"/>
      <c r="N386" s="312"/>
      <c r="O386" s="312"/>
    </row>
    <row r="387" spans="10:15" x14ac:dyDescent="0.15">
      <c r="J387" s="312"/>
      <c r="K387" s="312"/>
      <c r="L387" s="312"/>
      <c r="M387" s="312"/>
      <c r="N387" s="312"/>
      <c r="O387" s="312"/>
    </row>
    <row r="388" spans="10:15" x14ac:dyDescent="0.15">
      <c r="J388" s="312"/>
      <c r="K388" s="312"/>
      <c r="L388" s="312"/>
      <c r="M388" s="312"/>
      <c r="N388" s="312"/>
      <c r="O388" s="312"/>
    </row>
    <row r="389" spans="10:15" x14ac:dyDescent="0.15">
      <c r="J389" s="312"/>
      <c r="K389" s="312"/>
      <c r="L389" s="312"/>
      <c r="M389" s="312"/>
      <c r="N389" s="312"/>
      <c r="O389" s="312"/>
    </row>
    <row r="390" spans="10:15" x14ac:dyDescent="0.15">
      <c r="J390" s="312"/>
      <c r="K390" s="312"/>
      <c r="L390" s="312"/>
      <c r="M390" s="312"/>
      <c r="N390" s="312"/>
      <c r="O390" s="312"/>
    </row>
    <row r="391" spans="10:15" x14ac:dyDescent="0.15">
      <c r="J391" s="312"/>
      <c r="K391" s="312"/>
      <c r="L391" s="312"/>
      <c r="M391" s="312"/>
      <c r="N391" s="312"/>
      <c r="O391" s="312"/>
    </row>
    <row r="392" spans="10:15" x14ac:dyDescent="0.15">
      <c r="J392" s="312"/>
      <c r="K392" s="312"/>
      <c r="L392" s="312"/>
      <c r="M392" s="312"/>
      <c r="N392" s="312"/>
      <c r="O392" s="312"/>
    </row>
    <row r="393" spans="10:15" x14ac:dyDescent="0.15">
      <c r="J393" s="312"/>
      <c r="K393" s="312"/>
      <c r="L393" s="312"/>
      <c r="M393" s="312"/>
      <c r="N393" s="312"/>
      <c r="O393" s="312"/>
    </row>
    <row r="394" spans="10:15" x14ac:dyDescent="0.15">
      <c r="J394" s="312"/>
      <c r="K394" s="312"/>
      <c r="L394" s="312"/>
      <c r="M394" s="312"/>
      <c r="N394" s="312"/>
      <c r="O394" s="312"/>
    </row>
    <row r="395" spans="10:15" x14ac:dyDescent="0.15">
      <c r="J395" s="312"/>
      <c r="K395" s="312"/>
      <c r="L395" s="312"/>
      <c r="M395" s="312"/>
      <c r="N395" s="312"/>
      <c r="O395" s="312"/>
    </row>
    <row r="396" spans="10:15" x14ac:dyDescent="0.15">
      <c r="J396" s="312"/>
      <c r="K396" s="312"/>
      <c r="L396" s="312"/>
      <c r="M396" s="312"/>
      <c r="N396" s="312"/>
      <c r="O396" s="312"/>
    </row>
    <row r="397" spans="10:15" x14ac:dyDescent="0.15">
      <c r="J397" s="312"/>
      <c r="K397" s="312"/>
      <c r="L397" s="312"/>
      <c r="M397" s="312"/>
      <c r="N397" s="312"/>
      <c r="O397" s="312"/>
    </row>
    <row r="398" spans="10:15" x14ac:dyDescent="0.15">
      <c r="J398" s="312"/>
      <c r="K398" s="312"/>
      <c r="L398" s="312"/>
      <c r="M398" s="312"/>
      <c r="N398" s="312"/>
      <c r="O398" s="312"/>
    </row>
    <row r="399" spans="10:15" x14ac:dyDescent="0.15">
      <c r="J399" s="312"/>
      <c r="K399" s="312"/>
      <c r="L399" s="312"/>
      <c r="M399" s="312"/>
      <c r="N399" s="312"/>
      <c r="O399" s="312"/>
    </row>
    <row r="400" spans="10:15" x14ac:dyDescent="0.15">
      <c r="J400" s="312"/>
      <c r="K400" s="312"/>
      <c r="L400" s="312"/>
      <c r="M400" s="312"/>
      <c r="N400" s="312"/>
      <c r="O400" s="312"/>
    </row>
    <row r="401" spans="10:15" x14ac:dyDescent="0.15">
      <c r="J401" s="312"/>
      <c r="K401" s="312"/>
      <c r="L401" s="312"/>
      <c r="M401" s="312"/>
      <c r="N401" s="312"/>
      <c r="O401" s="312"/>
    </row>
    <row r="402" spans="10:15" x14ac:dyDescent="0.15">
      <c r="J402" s="312"/>
      <c r="K402" s="312"/>
      <c r="L402" s="312"/>
      <c r="M402" s="312"/>
      <c r="N402" s="312"/>
      <c r="O402" s="312"/>
    </row>
    <row r="403" spans="10:15" x14ac:dyDescent="0.15">
      <c r="J403" s="312"/>
      <c r="K403" s="312"/>
      <c r="L403" s="312"/>
      <c r="M403" s="312"/>
      <c r="N403" s="312"/>
      <c r="O403" s="312"/>
    </row>
    <row r="404" spans="10:15" x14ac:dyDescent="0.15">
      <c r="J404" s="312"/>
      <c r="K404" s="312"/>
      <c r="L404" s="312"/>
      <c r="M404" s="312"/>
      <c r="N404" s="312"/>
      <c r="O404" s="312"/>
    </row>
    <row r="405" spans="10:15" x14ac:dyDescent="0.15">
      <c r="J405" s="312"/>
      <c r="K405" s="312"/>
      <c r="L405" s="312"/>
      <c r="M405" s="312"/>
      <c r="N405" s="312"/>
      <c r="O405" s="312"/>
    </row>
    <row r="406" spans="10:15" x14ac:dyDescent="0.15">
      <c r="J406" s="312"/>
      <c r="K406" s="312"/>
      <c r="L406" s="312"/>
      <c r="M406" s="312"/>
      <c r="N406" s="312"/>
      <c r="O406" s="312"/>
    </row>
    <row r="407" spans="10:15" x14ac:dyDescent="0.15">
      <c r="J407" s="312"/>
      <c r="K407" s="312"/>
      <c r="L407" s="312"/>
      <c r="M407" s="312"/>
      <c r="N407" s="312"/>
      <c r="O407" s="312"/>
    </row>
    <row r="408" spans="10:15" x14ac:dyDescent="0.15">
      <c r="J408" s="312"/>
      <c r="K408" s="312"/>
      <c r="L408" s="312"/>
      <c r="M408" s="312"/>
      <c r="N408" s="312"/>
      <c r="O408" s="312"/>
    </row>
    <row r="409" spans="10:15" x14ac:dyDescent="0.15">
      <c r="J409" s="312"/>
      <c r="K409" s="312"/>
      <c r="L409" s="312"/>
      <c r="M409" s="312"/>
      <c r="N409" s="312"/>
      <c r="O409" s="312"/>
    </row>
    <row r="410" spans="10:15" x14ac:dyDescent="0.15">
      <c r="J410" s="312"/>
      <c r="K410" s="312"/>
      <c r="L410" s="312"/>
      <c r="M410" s="312"/>
      <c r="N410" s="312"/>
      <c r="O410" s="312"/>
    </row>
    <row r="411" spans="10:15" x14ac:dyDescent="0.15">
      <c r="J411" s="312"/>
      <c r="K411" s="312"/>
      <c r="L411" s="312"/>
      <c r="M411" s="312"/>
      <c r="N411" s="312"/>
      <c r="O411" s="312"/>
    </row>
    <row r="412" spans="10:15" x14ac:dyDescent="0.15">
      <c r="J412" s="312"/>
      <c r="K412" s="312"/>
      <c r="L412" s="312"/>
      <c r="M412" s="312"/>
      <c r="N412" s="312"/>
      <c r="O412" s="312"/>
    </row>
    <row r="413" spans="10:15" x14ac:dyDescent="0.15">
      <c r="J413" s="312"/>
      <c r="K413" s="312"/>
      <c r="L413" s="312"/>
      <c r="M413" s="312"/>
      <c r="N413" s="312"/>
      <c r="O413" s="312"/>
    </row>
    <row r="414" spans="10:15" x14ac:dyDescent="0.15">
      <c r="J414" s="312"/>
      <c r="K414" s="312"/>
      <c r="L414" s="312"/>
      <c r="M414" s="312"/>
      <c r="N414" s="312"/>
      <c r="O414" s="312"/>
    </row>
    <row r="415" spans="10:15" x14ac:dyDescent="0.15">
      <c r="J415" s="312"/>
      <c r="K415" s="312"/>
      <c r="L415" s="312"/>
      <c r="M415" s="312"/>
      <c r="N415" s="312"/>
      <c r="O415" s="312"/>
    </row>
    <row r="416" spans="10:15" x14ac:dyDescent="0.15">
      <c r="J416" s="312"/>
      <c r="K416" s="312"/>
      <c r="L416" s="312"/>
      <c r="M416" s="312"/>
      <c r="N416" s="312"/>
      <c r="O416" s="312"/>
    </row>
    <row r="417" spans="10:15" x14ac:dyDescent="0.15">
      <c r="J417" s="312"/>
      <c r="K417" s="312"/>
      <c r="L417" s="312"/>
      <c r="M417" s="312"/>
      <c r="N417" s="312"/>
      <c r="O417" s="312"/>
    </row>
    <row r="418" spans="10:15" x14ac:dyDescent="0.15">
      <c r="J418" s="312"/>
      <c r="K418" s="312"/>
      <c r="L418" s="312"/>
      <c r="M418" s="312"/>
      <c r="N418" s="312"/>
      <c r="O418" s="312"/>
    </row>
    <row r="419" spans="10:15" x14ac:dyDescent="0.15">
      <c r="J419" s="312"/>
      <c r="K419" s="312"/>
      <c r="L419" s="312"/>
      <c r="M419" s="312"/>
      <c r="N419" s="312"/>
      <c r="O419" s="312"/>
    </row>
    <row r="420" spans="10:15" x14ac:dyDescent="0.15">
      <c r="J420" s="312"/>
      <c r="K420" s="312"/>
      <c r="L420" s="312"/>
      <c r="M420" s="312"/>
      <c r="N420" s="312"/>
      <c r="O420" s="312"/>
    </row>
    <row r="421" spans="10:15" x14ac:dyDescent="0.15">
      <c r="J421" s="312"/>
      <c r="K421" s="312"/>
      <c r="L421" s="312"/>
      <c r="M421" s="312"/>
      <c r="N421" s="312"/>
      <c r="O421" s="312"/>
    </row>
    <row r="422" spans="10:15" x14ac:dyDescent="0.15">
      <c r="J422" s="312"/>
      <c r="K422" s="312"/>
      <c r="L422" s="312"/>
      <c r="M422" s="312"/>
      <c r="N422" s="312"/>
      <c r="O422" s="312"/>
    </row>
    <row r="423" spans="10:15" x14ac:dyDescent="0.15">
      <c r="J423" s="312"/>
      <c r="K423" s="312"/>
      <c r="L423" s="312"/>
      <c r="M423" s="312"/>
      <c r="N423" s="312"/>
      <c r="O423" s="312"/>
    </row>
    <row r="424" spans="10:15" x14ac:dyDescent="0.15">
      <c r="J424" s="312"/>
      <c r="K424" s="312"/>
      <c r="L424" s="312"/>
      <c r="M424" s="312"/>
      <c r="N424" s="312"/>
      <c r="O424" s="312"/>
    </row>
    <row r="425" spans="10:15" x14ac:dyDescent="0.15">
      <c r="J425" s="312"/>
      <c r="K425" s="312"/>
      <c r="L425" s="312"/>
      <c r="M425" s="312"/>
      <c r="N425" s="312"/>
      <c r="O425" s="312"/>
    </row>
    <row r="426" spans="10:15" x14ac:dyDescent="0.15">
      <c r="J426" s="312"/>
      <c r="K426" s="312"/>
      <c r="L426" s="312"/>
      <c r="M426" s="312"/>
      <c r="N426" s="312"/>
      <c r="O426" s="312"/>
    </row>
    <row r="427" spans="10:15" x14ac:dyDescent="0.15">
      <c r="J427" s="312"/>
      <c r="K427" s="312"/>
      <c r="L427" s="312"/>
      <c r="M427" s="312"/>
      <c r="N427" s="312"/>
      <c r="O427" s="312"/>
    </row>
    <row r="428" spans="10:15" x14ac:dyDescent="0.15">
      <c r="J428" s="312"/>
      <c r="K428" s="312"/>
      <c r="L428" s="312"/>
      <c r="M428" s="312"/>
      <c r="N428" s="312"/>
      <c r="O428" s="312"/>
    </row>
    <row r="429" spans="10:15" x14ac:dyDescent="0.15">
      <c r="J429" s="312"/>
      <c r="K429" s="312"/>
      <c r="L429" s="312"/>
      <c r="M429" s="312"/>
      <c r="N429" s="312"/>
      <c r="O429" s="312"/>
    </row>
    <row r="430" spans="10:15" x14ac:dyDescent="0.15">
      <c r="J430" s="312"/>
      <c r="K430" s="312"/>
      <c r="L430" s="312"/>
      <c r="M430" s="312"/>
      <c r="N430" s="312"/>
      <c r="O430" s="312"/>
    </row>
    <row r="431" spans="10:15" x14ac:dyDescent="0.15">
      <c r="J431" s="312"/>
      <c r="K431" s="312"/>
      <c r="L431" s="312"/>
      <c r="M431" s="312"/>
      <c r="N431" s="312"/>
      <c r="O431" s="312"/>
    </row>
    <row r="432" spans="10:15" x14ac:dyDescent="0.15">
      <c r="J432" s="312"/>
      <c r="K432" s="312"/>
      <c r="L432" s="312"/>
      <c r="M432" s="312"/>
      <c r="N432" s="312"/>
      <c r="O432" s="312"/>
    </row>
    <row r="433" spans="10:15" x14ac:dyDescent="0.15">
      <c r="J433" s="312"/>
      <c r="K433" s="312"/>
      <c r="L433" s="312"/>
      <c r="M433" s="312"/>
      <c r="N433" s="312"/>
      <c r="O433" s="312"/>
    </row>
    <row r="434" spans="10:15" x14ac:dyDescent="0.15">
      <c r="J434" s="312"/>
      <c r="K434" s="312"/>
      <c r="L434" s="312"/>
      <c r="M434" s="312"/>
      <c r="N434" s="312"/>
      <c r="O434" s="312"/>
    </row>
    <row r="435" spans="10:15" x14ac:dyDescent="0.15">
      <c r="J435" s="312"/>
      <c r="K435" s="312"/>
      <c r="L435" s="312"/>
      <c r="M435" s="312"/>
      <c r="N435" s="312"/>
      <c r="O435" s="312"/>
    </row>
    <row r="436" spans="10:15" x14ac:dyDescent="0.15">
      <c r="J436" s="312"/>
      <c r="K436" s="312"/>
      <c r="L436" s="312"/>
      <c r="M436" s="312"/>
      <c r="N436" s="312"/>
      <c r="O436" s="312"/>
    </row>
    <row r="437" spans="10:15" x14ac:dyDescent="0.15">
      <c r="J437" s="312"/>
      <c r="K437" s="312"/>
      <c r="L437" s="312"/>
      <c r="M437" s="312"/>
      <c r="N437" s="312"/>
      <c r="O437" s="312"/>
    </row>
    <row r="438" spans="10:15" x14ac:dyDescent="0.15">
      <c r="J438" s="312"/>
      <c r="K438" s="312"/>
      <c r="L438" s="312"/>
      <c r="M438" s="312"/>
      <c r="N438" s="312"/>
      <c r="O438" s="312"/>
    </row>
    <row r="439" spans="10:15" x14ac:dyDescent="0.15">
      <c r="J439" s="312"/>
      <c r="K439" s="312"/>
      <c r="L439" s="312"/>
      <c r="M439" s="312"/>
      <c r="N439" s="312"/>
      <c r="O439" s="312"/>
    </row>
    <row r="440" spans="10:15" x14ac:dyDescent="0.15">
      <c r="J440" s="312"/>
      <c r="K440" s="312"/>
      <c r="L440" s="312"/>
      <c r="M440" s="312"/>
      <c r="N440" s="312"/>
      <c r="O440" s="312"/>
    </row>
    <row r="441" spans="10:15" x14ac:dyDescent="0.15">
      <c r="J441" s="312"/>
      <c r="K441" s="312"/>
      <c r="L441" s="312"/>
      <c r="M441" s="312"/>
      <c r="N441" s="312"/>
      <c r="O441" s="312"/>
    </row>
    <row r="442" spans="10:15" x14ac:dyDescent="0.15">
      <c r="J442" s="312"/>
      <c r="K442" s="312"/>
      <c r="L442" s="312"/>
      <c r="M442" s="312"/>
      <c r="N442" s="312"/>
      <c r="O442" s="312"/>
    </row>
    <row r="443" spans="10:15" x14ac:dyDescent="0.15">
      <c r="J443" s="312"/>
      <c r="K443" s="312"/>
      <c r="L443" s="312"/>
      <c r="M443" s="312"/>
      <c r="N443" s="312"/>
      <c r="O443" s="312"/>
    </row>
    <row r="444" spans="10:15" x14ac:dyDescent="0.15">
      <c r="J444" s="312"/>
      <c r="K444" s="312"/>
      <c r="L444" s="312"/>
      <c r="M444" s="312"/>
      <c r="N444" s="312"/>
      <c r="O444" s="312"/>
    </row>
    <row r="445" spans="10:15" x14ac:dyDescent="0.15">
      <c r="J445" s="312"/>
      <c r="K445" s="312"/>
      <c r="L445" s="312"/>
      <c r="M445" s="312"/>
      <c r="N445" s="312"/>
      <c r="O445" s="312"/>
    </row>
    <row r="446" spans="10:15" x14ac:dyDescent="0.15">
      <c r="J446" s="312"/>
      <c r="K446" s="312"/>
      <c r="L446" s="312"/>
      <c r="M446" s="312"/>
      <c r="N446" s="312"/>
      <c r="O446" s="312"/>
    </row>
    <row r="447" spans="10:15" x14ac:dyDescent="0.15">
      <c r="J447" s="312"/>
      <c r="K447" s="312"/>
      <c r="L447" s="312"/>
      <c r="M447" s="312"/>
      <c r="N447" s="312"/>
      <c r="O447" s="312"/>
    </row>
    <row r="448" spans="10:15" x14ac:dyDescent="0.15">
      <c r="J448" s="312"/>
      <c r="K448" s="312"/>
      <c r="L448" s="312"/>
      <c r="M448" s="312"/>
      <c r="N448" s="312"/>
      <c r="O448" s="312"/>
    </row>
    <row r="449" spans="10:15" x14ac:dyDescent="0.15">
      <c r="J449" s="312"/>
      <c r="K449" s="312"/>
      <c r="L449" s="312"/>
      <c r="M449" s="312"/>
      <c r="N449" s="312"/>
      <c r="O449" s="312"/>
    </row>
    <row r="450" spans="10:15" x14ac:dyDescent="0.15">
      <c r="J450" s="312"/>
      <c r="K450" s="312"/>
      <c r="L450" s="312"/>
      <c r="M450" s="312"/>
      <c r="N450" s="312"/>
      <c r="O450" s="312"/>
    </row>
    <row r="451" spans="10:15" x14ac:dyDescent="0.15">
      <c r="J451" s="312"/>
      <c r="K451" s="312"/>
      <c r="L451" s="312"/>
      <c r="M451" s="312"/>
      <c r="N451" s="312"/>
      <c r="O451" s="312"/>
    </row>
    <row r="452" spans="10:15" x14ac:dyDescent="0.15">
      <c r="J452" s="312"/>
      <c r="K452" s="312"/>
      <c r="L452" s="312"/>
      <c r="M452" s="312"/>
      <c r="N452" s="312"/>
      <c r="O452" s="312"/>
    </row>
    <row r="453" spans="10:15" x14ac:dyDescent="0.15">
      <c r="J453" s="312"/>
      <c r="K453" s="312"/>
      <c r="L453" s="312"/>
      <c r="M453" s="312"/>
      <c r="N453" s="312"/>
      <c r="O453" s="312"/>
    </row>
    <row r="454" spans="10:15" x14ac:dyDescent="0.15">
      <c r="J454" s="312"/>
      <c r="K454" s="312"/>
      <c r="L454" s="312"/>
      <c r="M454" s="312"/>
      <c r="N454" s="312"/>
      <c r="O454" s="312"/>
    </row>
    <row r="455" spans="10:15" x14ac:dyDescent="0.15">
      <c r="J455" s="312"/>
      <c r="K455" s="312"/>
      <c r="L455" s="312"/>
      <c r="M455" s="312"/>
      <c r="N455" s="312"/>
      <c r="O455" s="312"/>
    </row>
    <row r="456" spans="10:15" x14ac:dyDescent="0.15">
      <c r="J456" s="312"/>
      <c r="K456" s="312"/>
      <c r="L456" s="312"/>
      <c r="M456" s="312"/>
      <c r="N456" s="312"/>
      <c r="O456" s="312"/>
    </row>
    <row r="457" spans="10:15" x14ac:dyDescent="0.15">
      <c r="J457" s="312"/>
      <c r="K457" s="312"/>
      <c r="L457" s="312"/>
      <c r="M457" s="312"/>
      <c r="N457" s="312"/>
      <c r="O457" s="312"/>
    </row>
    <row r="458" spans="10:15" x14ac:dyDescent="0.15">
      <c r="J458" s="312"/>
      <c r="K458" s="312"/>
      <c r="L458" s="312"/>
      <c r="M458" s="312"/>
      <c r="N458" s="312"/>
      <c r="O458" s="312"/>
    </row>
    <row r="459" spans="10:15" x14ac:dyDescent="0.15">
      <c r="J459" s="312"/>
      <c r="K459" s="312"/>
      <c r="L459" s="312"/>
      <c r="M459" s="312"/>
      <c r="N459" s="312"/>
      <c r="O459" s="312"/>
    </row>
    <row r="460" spans="10:15" x14ac:dyDescent="0.15">
      <c r="J460" s="312"/>
      <c r="K460" s="312"/>
      <c r="L460" s="312"/>
      <c r="M460" s="312"/>
      <c r="N460" s="312"/>
      <c r="O460" s="312"/>
    </row>
    <row r="461" spans="10:15" x14ac:dyDescent="0.15">
      <c r="J461" s="312"/>
      <c r="K461" s="312"/>
      <c r="L461" s="312"/>
      <c r="M461" s="312"/>
      <c r="N461" s="312"/>
      <c r="O461" s="312"/>
    </row>
    <row r="462" spans="10:15" x14ac:dyDescent="0.15">
      <c r="J462" s="312"/>
      <c r="K462" s="312"/>
      <c r="L462" s="312"/>
      <c r="M462" s="312"/>
      <c r="N462" s="312"/>
      <c r="O462" s="312"/>
    </row>
    <row r="463" spans="10:15" x14ac:dyDescent="0.15">
      <c r="J463" s="312"/>
      <c r="K463" s="312"/>
      <c r="L463" s="312"/>
      <c r="M463" s="312"/>
      <c r="N463" s="312"/>
      <c r="O463" s="312"/>
    </row>
    <row r="464" spans="10:15" x14ac:dyDescent="0.15">
      <c r="J464" s="312"/>
      <c r="K464" s="312"/>
      <c r="L464" s="312"/>
      <c r="M464" s="312"/>
      <c r="N464" s="312"/>
      <c r="O464" s="312"/>
    </row>
    <row r="465" spans="10:15" x14ac:dyDescent="0.15">
      <c r="J465" s="312"/>
      <c r="K465" s="312"/>
      <c r="L465" s="312"/>
      <c r="M465" s="312"/>
      <c r="N465" s="312"/>
      <c r="O465" s="312"/>
    </row>
    <row r="466" spans="10:15" x14ac:dyDescent="0.15">
      <c r="J466" s="312"/>
      <c r="K466" s="312"/>
      <c r="L466" s="312"/>
      <c r="M466" s="312"/>
      <c r="N466" s="312"/>
      <c r="O466" s="312"/>
    </row>
    <row r="467" spans="10:15" x14ac:dyDescent="0.15">
      <c r="J467" s="312"/>
      <c r="K467" s="312"/>
      <c r="L467" s="312"/>
      <c r="M467" s="312"/>
      <c r="N467" s="312"/>
      <c r="O467" s="312"/>
    </row>
    <row r="468" spans="10:15" x14ac:dyDescent="0.15">
      <c r="J468" s="312"/>
      <c r="K468" s="312"/>
      <c r="L468" s="312"/>
      <c r="M468" s="312"/>
      <c r="N468" s="312"/>
      <c r="O468" s="312"/>
    </row>
    <row r="469" spans="10:15" x14ac:dyDescent="0.15">
      <c r="J469" s="312"/>
      <c r="K469" s="312"/>
      <c r="L469" s="312"/>
      <c r="M469" s="312"/>
      <c r="N469" s="312"/>
      <c r="O469" s="312"/>
    </row>
    <row r="470" spans="10:15" x14ac:dyDescent="0.15">
      <c r="J470" s="312"/>
      <c r="K470" s="312"/>
      <c r="L470" s="312"/>
      <c r="M470" s="312"/>
      <c r="N470" s="312"/>
      <c r="O470" s="312"/>
    </row>
    <row r="471" spans="10:15" x14ac:dyDescent="0.15">
      <c r="J471" s="312"/>
      <c r="K471" s="312"/>
      <c r="L471" s="312"/>
      <c r="M471" s="312"/>
      <c r="N471" s="312"/>
      <c r="O471" s="312"/>
    </row>
    <row r="472" spans="10:15" x14ac:dyDescent="0.15">
      <c r="J472" s="312"/>
      <c r="K472" s="312"/>
      <c r="L472" s="312"/>
      <c r="M472" s="312"/>
      <c r="N472" s="312"/>
      <c r="O472" s="312"/>
    </row>
    <row r="473" spans="10:15" x14ac:dyDescent="0.15">
      <c r="J473" s="312"/>
      <c r="K473" s="312"/>
      <c r="L473" s="312"/>
      <c r="M473" s="312"/>
      <c r="N473" s="312"/>
      <c r="O473" s="312"/>
    </row>
    <row r="474" spans="10:15" x14ac:dyDescent="0.15">
      <c r="J474" s="312"/>
      <c r="K474" s="312"/>
      <c r="L474" s="312"/>
      <c r="M474" s="312"/>
      <c r="N474" s="312"/>
      <c r="O474" s="312"/>
    </row>
    <row r="475" spans="10:15" x14ac:dyDescent="0.15">
      <c r="J475" s="312"/>
      <c r="K475" s="312"/>
      <c r="L475" s="312"/>
      <c r="M475" s="312"/>
      <c r="N475" s="312"/>
      <c r="O475" s="312"/>
    </row>
    <row r="476" spans="10:15" x14ac:dyDescent="0.15">
      <c r="J476" s="312"/>
      <c r="K476" s="312"/>
      <c r="L476" s="312"/>
      <c r="M476" s="312"/>
      <c r="N476" s="312"/>
      <c r="O476" s="312"/>
    </row>
    <row r="477" spans="10:15" x14ac:dyDescent="0.15">
      <c r="J477" s="312"/>
      <c r="K477" s="312"/>
      <c r="L477" s="312"/>
      <c r="M477" s="312"/>
      <c r="N477" s="312"/>
      <c r="O477" s="312"/>
    </row>
    <row r="478" spans="10:15" x14ac:dyDescent="0.15">
      <c r="J478" s="312"/>
      <c r="K478" s="312"/>
      <c r="L478" s="312"/>
      <c r="M478" s="312"/>
      <c r="N478" s="312"/>
      <c r="O478" s="312"/>
    </row>
    <row r="479" spans="10:15" x14ac:dyDescent="0.15">
      <c r="J479" s="312"/>
      <c r="K479" s="312"/>
      <c r="L479" s="312"/>
      <c r="M479" s="312"/>
      <c r="N479" s="312"/>
      <c r="O479" s="312"/>
    </row>
    <row r="480" spans="10:15" x14ac:dyDescent="0.15">
      <c r="J480" s="312"/>
      <c r="K480" s="312"/>
      <c r="L480" s="312"/>
      <c r="M480" s="312"/>
      <c r="N480" s="312"/>
      <c r="O480" s="312"/>
    </row>
    <row r="481" spans="10:15" x14ac:dyDescent="0.15">
      <c r="J481" s="312"/>
      <c r="K481" s="312"/>
      <c r="L481" s="312"/>
      <c r="M481" s="312"/>
      <c r="N481" s="312"/>
      <c r="O481" s="312"/>
    </row>
    <row r="482" spans="10:15" x14ac:dyDescent="0.15">
      <c r="J482" s="312"/>
      <c r="K482" s="312"/>
      <c r="L482" s="312"/>
      <c r="M482" s="312"/>
      <c r="N482" s="312"/>
      <c r="O482" s="312"/>
    </row>
    <row r="483" spans="10:15" x14ac:dyDescent="0.15">
      <c r="J483" s="312"/>
      <c r="K483" s="312"/>
      <c r="L483" s="312"/>
      <c r="M483" s="312"/>
      <c r="N483" s="312"/>
      <c r="O483" s="312"/>
    </row>
    <row r="484" spans="10:15" x14ac:dyDescent="0.15">
      <c r="J484" s="312"/>
      <c r="K484" s="312"/>
      <c r="L484" s="312"/>
      <c r="M484" s="312"/>
      <c r="N484" s="312"/>
      <c r="O484" s="312"/>
    </row>
    <row r="485" spans="10:15" x14ac:dyDescent="0.15">
      <c r="J485" s="312"/>
      <c r="K485" s="312"/>
      <c r="L485" s="312"/>
      <c r="M485" s="312"/>
      <c r="N485" s="312"/>
      <c r="O485" s="312"/>
    </row>
    <row r="486" spans="10:15" x14ac:dyDescent="0.15">
      <c r="J486" s="312"/>
      <c r="K486" s="312"/>
      <c r="L486" s="312"/>
      <c r="M486" s="312"/>
      <c r="N486" s="312"/>
      <c r="O486" s="312"/>
    </row>
    <row r="487" spans="10:15" x14ac:dyDescent="0.15">
      <c r="J487" s="312"/>
      <c r="K487" s="312"/>
      <c r="L487" s="312"/>
      <c r="M487" s="312"/>
      <c r="N487" s="312"/>
      <c r="O487" s="312"/>
    </row>
    <row r="488" spans="10:15" x14ac:dyDescent="0.15">
      <c r="J488" s="312"/>
      <c r="K488" s="312"/>
      <c r="L488" s="312"/>
      <c r="M488" s="312"/>
      <c r="N488" s="312"/>
      <c r="O488" s="312"/>
    </row>
    <row r="489" spans="10:15" x14ac:dyDescent="0.15">
      <c r="J489" s="312"/>
      <c r="K489" s="312"/>
      <c r="L489" s="312"/>
      <c r="M489" s="312"/>
      <c r="N489" s="312"/>
      <c r="O489" s="312"/>
    </row>
    <row r="490" spans="10:15" x14ac:dyDescent="0.15">
      <c r="J490" s="312"/>
      <c r="K490" s="312"/>
      <c r="L490" s="312"/>
      <c r="M490" s="312"/>
      <c r="N490" s="312"/>
      <c r="O490" s="312"/>
    </row>
    <row r="491" spans="10:15" x14ac:dyDescent="0.15">
      <c r="J491" s="312"/>
      <c r="K491" s="312"/>
      <c r="L491" s="312"/>
      <c r="M491" s="312"/>
      <c r="N491" s="312"/>
      <c r="O491" s="312"/>
    </row>
    <row r="492" spans="10:15" x14ac:dyDescent="0.15">
      <c r="J492" s="312"/>
      <c r="K492" s="312"/>
      <c r="L492" s="312"/>
      <c r="M492" s="312"/>
      <c r="N492" s="312"/>
      <c r="O492" s="312"/>
    </row>
    <row r="493" spans="10:15" x14ac:dyDescent="0.15">
      <c r="J493" s="312"/>
      <c r="K493" s="312"/>
      <c r="L493" s="312"/>
      <c r="M493" s="312"/>
      <c r="N493" s="312"/>
      <c r="O493" s="312"/>
    </row>
    <row r="494" spans="10:15" x14ac:dyDescent="0.15">
      <c r="J494" s="312"/>
      <c r="K494" s="312"/>
      <c r="L494" s="312"/>
      <c r="M494" s="312"/>
      <c r="N494" s="312"/>
      <c r="O494" s="312"/>
    </row>
    <row r="495" spans="10:15" x14ac:dyDescent="0.15">
      <c r="J495" s="312"/>
      <c r="K495" s="312"/>
      <c r="L495" s="312"/>
      <c r="M495" s="312"/>
      <c r="N495" s="312"/>
      <c r="O495" s="312"/>
    </row>
    <row r="496" spans="10:15" x14ac:dyDescent="0.15">
      <c r="J496" s="312"/>
      <c r="K496" s="312"/>
      <c r="L496" s="312"/>
      <c r="M496" s="312"/>
      <c r="N496" s="312"/>
      <c r="O496" s="312"/>
    </row>
    <row r="497" spans="10:15" x14ac:dyDescent="0.15">
      <c r="J497" s="312"/>
      <c r="K497" s="312"/>
      <c r="L497" s="312"/>
      <c r="M497" s="312"/>
      <c r="N497" s="312"/>
      <c r="O497" s="312"/>
    </row>
    <row r="498" spans="10:15" x14ac:dyDescent="0.15">
      <c r="J498" s="312"/>
      <c r="K498" s="312"/>
      <c r="L498" s="312"/>
      <c r="M498" s="312"/>
      <c r="N498" s="312"/>
      <c r="O498" s="312"/>
    </row>
    <row r="499" spans="10:15" x14ac:dyDescent="0.15">
      <c r="J499" s="312"/>
      <c r="K499" s="312"/>
      <c r="L499" s="312"/>
      <c r="M499" s="312"/>
      <c r="N499" s="312"/>
      <c r="O499" s="312"/>
    </row>
    <row r="500" spans="10:15" x14ac:dyDescent="0.15">
      <c r="J500" s="312"/>
      <c r="K500" s="312"/>
      <c r="L500" s="312"/>
      <c r="M500" s="312"/>
      <c r="N500" s="312"/>
      <c r="O500" s="312"/>
    </row>
    <row r="501" spans="10:15" x14ac:dyDescent="0.15">
      <c r="J501" s="312"/>
      <c r="K501" s="312"/>
      <c r="L501" s="312"/>
      <c r="M501" s="312"/>
      <c r="N501" s="312"/>
      <c r="O501" s="312"/>
    </row>
    <row r="502" spans="10:15" x14ac:dyDescent="0.15">
      <c r="J502" s="312"/>
      <c r="K502" s="312"/>
      <c r="L502" s="312"/>
      <c r="M502" s="312"/>
      <c r="N502" s="312"/>
      <c r="O502" s="312"/>
    </row>
    <row r="503" spans="10:15" x14ac:dyDescent="0.15">
      <c r="J503" s="312"/>
      <c r="K503" s="312"/>
      <c r="L503" s="312"/>
      <c r="M503" s="312"/>
      <c r="N503" s="312"/>
      <c r="O503" s="312"/>
    </row>
    <row r="504" spans="10:15" x14ac:dyDescent="0.15">
      <c r="J504" s="312"/>
      <c r="K504" s="312"/>
      <c r="L504" s="312"/>
      <c r="M504" s="312"/>
      <c r="N504" s="312"/>
      <c r="O504" s="312"/>
    </row>
    <row r="505" spans="10:15" x14ac:dyDescent="0.15">
      <c r="J505" s="312"/>
      <c r="K505" s="312"/>
      <c r="L505" s="312"/>
      <c r="M505" s="312"/>
      <c r="N505" s="312"/>
      <c r="O505" s="312"/>
    </row>
    <row r="506" spans="10:15" x14ac:dyDescent="0.15">
      <c r="J506" s="312"/>
      <c r="K506" s="312"/>
      <c r="L506" s="312"/>
      <c r="M506" s="312"/>
      <c r="N506" s="312"/>
      <c r="O506" s="312"/>
    </row>
    <row r="507" spans="10:15" x14ac:dyDescent="0.15">
      <c r="J507" s="312"/>
      <c r="K507" s="312"/>
      <c r="L507" s="312"/>
      <c r="M507" s="312"/>
      <c r="N507" s="312"/>
      <c r="O507" s="312"/>
    </row>
    <row r="508" spans="10:15" x14ac:dyDescent="0.15">
      <c r="J508" s="312"/>
      <c r="K508" s="312"/>
      <c r="L508" s="312"/>
      <c r="M508" s="312"/>
      <c r="N508" s="312"/>
      <c r="O508" s="312"/>
    </row>
    <row r="509" spans="10:15" x14ac:dyDescent="0.15">
      <c r="J509" s="312"/>
      <c r="K509" s="312"/>
      <c r="L509" s="312"/>
      <c r="M509" s="312"/>
      <c r="N509" s="312"/>
      <c r="O509" s="312"/>
    </row>
    <row r="510" spans="10:15" x14ac:dyDescent="0.15">
      <c r="J510" s="312"/>
      <c r="K510" s="312"/>
      <c r="L510" s="312"/>
      <c r="M510" s="312"/>
      <c r="N510" s="312"/>
      <c r="O510" s="312"/>
    </row>
    <row r="511" spans="10:15" x14ac:dyDescent="0.15">
      <c r="J511" s="312"/>
      <c r="K511" s="312"/>
      <c r="L511" s="312"/>
      <c r="M511" s="312"/>
      <c r="N511" s="312"/>
      <c r="O511" s="312"/>
    </row>
  </sheetData>
  <sheetProtection password="CD74" sheet="1" objects="1" scenarios="1"/>
  <dataValidations count="1">
    <dataValidation allowBlank="1" sqref="F55 F39 F23" xr:uid="{00000000-0002-0000-0200-000000000000}"/>
  </dataValidation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Button 1">
              <controlPr defaultSize="0" print="0" autoFill="0" autoPict="0" macro="[0]!volverCotizador">
                <anchor moveWithCells="1" sizeWithCells="1">
                  <from>
                    <xdr:col>8</xdr:col>
                    <xdr:colOff>0</xdr:colOff>
                    <xdr:row>1</xdr:row>
                    <xdr:rowOff>12700</xdr:rowOff>
                  </from>
                  <to>
                    <xdr:col>9</xdr:col>
                    <xdr:colOff>355600</xdr:colOff>
                    <xdr:row>8</xdr:row>
                    <xdr:rowOff>50800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xr:uid="{00000000-0002-0000-0200-000001000000}">
          <x14:formula1>
            <xm:f>Master!$A$3:$A$4</xm:f>
          </x14:formula1>
          <xm:sqref>D7</xm:sqref>
        </x14:dataValidation>
        <x14:dataValidation type="list" allowBlank="1" xr:uid="{00000000-0002-0000-0200-000002000000}">
          <x14:formula1>
            <xm:f>Master!$B$3:$B$35</xm:f>
          </x14:formula1>
          <xm:sqref>D9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>
    <pageSetUpPr fitToPage="1"/>
  </sheetPr>
  <dimension ref="B1:G59"/>
  <sheetViews>
    <sheetView showGridLines="0" view="pageBreakPreview" topLeftCell="A33" zoomScale="240" zoomScaleNormal="115" zoomScaleSheetLayoutView="240" workbookViewId="0">
      <selection activeCell="B52" sqref="B52:F53"/>
    </sheetView>
  </sheetViews>
  <sheetFormatPr baseColWidth="10" defaultRowHeight="13" x14ac:dyDescent="0.15"/>
  <cols>
    <col min="1" max="1" width="1.6640625" customWidth="1"/>
    <col min="2" max="2" width="30.6640625" customWidth="1"/>
    <col min="3" max="3" width="13.83203125" customWidth="1"/>
    <col min="4" max="4" width="13" customWidth="1"/>
    <col min="5" max="5" width="12.6640625" customWidth="1"/>
    <col min="6" max="6" width="12.5" customWidth="1"/>
    <col min="7" max="7" width="1.5" style="19" customWidth="1"/>
  </cols>
  <sheetData>
    <row r="1" spans="2:6" ht="9" customHeight="1" x14ac:dyDescent="0.15"/>
    <row r="10" spans="2:6" ht="1.5" customHeight="1" x14ac:dyDescent="0.15"/>
    <row r="11" spans="2:6" hidden="1" x14ac:dyDescent="0.15"/>
    <row r="12" spans="2:6" ht="12.75" hidden="1" customHeight="1" x14ac:dyDescent="0.15"/>
    <row r="13" spans="2:6" ht="12.75" hidden="1" customHeight="1" x14ac:dyDescent="0.15"/>
    <row r="14" spans="2:6" ht="6.75" hidden="1" customHeight="1" x14ac:dyDescent="0.15"/>
    <row r="15" spans="2:6" ht="23" x14ac:dyDescent="0.25">
      <c r="B15" s="43" t="s">
        <v>61</v>
      </c>
      <c r="C15" s="43"/>
      <c r="D15" s="43"/>
      <c r="E15" s="43"/>
      <c r="F15" s="43"/>
    </row>
    <row r="17" spans="2:5" ht="16" x14ac:dyDescent="0.2">
      <c r="B17" s="50" t="s">
        <v>91</v>
      </c>
    </row>
    <row r="18" spans="2:5" x14ac:dyDescent="0.15">
      <c r="B18" s="49" t="s">
        <v>3</v>
      </c>
      <c r="C18" s="5">
        <f>'Datos Asegurado'!C7</f>
        <v>0</v>
      </c>
      <c r="D18" s="49" t="s">
        <v>144</v>
      </c>
      <c r="E18" s="5">
        <f>'Datos Asegurado'!C18</f>
        <v>0</v>
      </c>
    </row>
    <row r="19" spans="2:5" x14ac:dyDescent="0.15">
      <c r="B19" s="49" t="s">
        <v>142</v>
      </c>
      <c r="C19" s="5">
        <f>'Datos Asegurado'!C8</f>
        <v>0</v>
      </c>
      <c r="D19" s="49" t="s">
        <v>137</v>
      </c>
      <c r="E19" s="5">
        <f>'Datos Asegurado'!C19</f>
        <v>0</v>
      </c>
    </row>
    <row r="20" spans="2:5" x14ac:dyDescent="0.15">
      <c r="B20" s="49" t="s">
        <v>12</v>
      </c>
      <c r="C20" s="5">
        <f>'Datos Asegurado'!C9</f>
        <v>0</v>
      </c>
      <c r="D20" s="49" t="str">
        <f>'Datos Asegurado'!B6</f>
        <v>Fecha Cotización:</v>
      </c>
      <c r="E20" s="38">
        <f ca="1">'Datos Asegurado'!C6</f>
        <v>44692</v>
      </c>
    </row>
    <row r="21" spans="2:5" x14ac:dyDescent="0.15">
      <c r="B21" s="49" t="s">
        <v>14</v>
      </c>
      <c r="C21" s="5">
        <f>'Datos Asegurado'!C11</f>
        <v>0</v>
      </c>
    </row>
    <row r="22" spans="2:5" x14ac:dyDescent="0.15">
      <c r="B22" s="49" t="s">
        <v>16</v>
      </c>
      <c r="C22" s="5">
        <f>'Datos Asegurado'!C13</f>
        <v>0</v>
      </c>
    </row>
    <row r="24" spans="2:5" ht="16" x14ac:dyDescent="0.2">
      <c r="B24" s="50" t="s">
        <v>145</v>
      </c>
    </row>
    <row r="25" spans="2:5" x14ac:dyDescent="0.15">
      <c r="B25" s="49" t="s">
        <v>99</v>
      </c>
      <c r="C25" s="17">
        <f>'Datos Asegurado'!C27</f>
        <v>0</v>
      </c>
    </row>
    <row r="26" spans="2:5" x14ac:dyDescent="0.15">
      <c r="B26" s="49" t="s">
        <v>100</v>
      </c>
      <c r="C26" s="17">
        <f>'Datos Asegurado'!C29</f>
        <v>0</v>
      </c>
    </row>
    <row r="27" spans="2:5" x14ac:dyDescent="0.15">
      <c r="B27" s="49" t="s">
        <v>175</v>
      </c>
      <c r="C27" s="6">
        <f>'Datos Asegurado'!C31</f>
        <v>0</v>
      </c>
    </row>
    <row r="28" spans="2:5" x14ac:dyDescent="0.15">
      <c r="B28" s="49" t="s">
        <v>143</v>
      </c>
      <c r="C28" s="4">
        <f>'Datos Asegurado'!C24:D24</f>
        <v>0</v>
      </c>
    </row>
    <row r="29" spans="2:5" x14ac:dyDescent="0.15">
      <c r="B29" s="49" t="str">
        <f>'Datos Asegurado'!D28</f>
        <v>Maternidad</v>
      </c>
      <c r="C29" s="179" t="str">
        <f>'Datos Asegurado'!D29</f>
        <v>Titular:</v>
      </c>
      <c r="D29" s="182" t="str">
        <f>'Datos Asegurado'!E29</f>
        <v>No</v>
      </c>
    </row>
    <row r="30" spans="2:5" x14ac:dyDescent="0.15">
      <c r="B30" s="49"/>
      <c r="C30" s="179" t="str">
        <f>'Datos Asegurado'!D30</f>
        <v>Conyuge:</v>
      </c>
      <c r="D30" s="182" t="str">
        <f>'Datos Asegurado'!E30</f>
        <v>No</v>
      </c>
    </row>
    <row r="32" spans="2:5" ht="16" x14ac:dyDescent="0.2">
      <c r="B32" s="50" t="s">
        <v>86</v>
      </c>
    </row>
    <row r="33" spans="2:6" x14ac:dyDescent="0.15">
      <c r="B33" s="48" t="s">
        <v>176</v>
      </c>
      <c r="C33" s="48" t="s">
        <v>79</v>
      </c>
      <c r="D33" s="48" t="s">
        <v>83</v>
      </c>
      <c r="E33" s="48" t="s">
        <v>84</v>
      </c>
      <c r="F33" s="48" t="s">
        <v>85</v>
      </c>
    </row>
    <row r="34" spans="2:6" ht="11.25" customHeight="1" x14ac:dyDescent="0.15">
      <c r="B34" s="39" t="str">
        <f>'Datos Asegurado'!B38</f>
        <v>Prima del asegurado titular:</v>
      </c>
      <c r="C34" s="23">
        <f>'Datos Asegurado'!C38</f>
        <v>0</v>
      </c>
      <c r="D34" s="23">
        <f>'Datos Asegurado'!D38</f>
        <v>0</v>
      </c>
      <c r="E34" s="23">
        <f>'Datos Asegurado'!E38</f>
        <v>0</v>
      </c>
      <c r="F34" s="23">
        <f>'Datos Asegurado'!F38</f>
        <v>0</v>
      </c>
    </row>
    <row r="35" spans="2:6" ht="11.25" customHeight="1" x14ac:dyDescent="0.15">
      <c r="B35" s="39" t="str">
        <f>'Datos Asegurado'!B39</f>
        <v>Prima cónyuge:</v>
      </c>
      <c r="C35" s="23">
        <f>'Datos Asegurado'!C39</f>
        <v>0</v>
      </c>
      <c r="D35" s="23">
        <f>'Datos Asegurado'!D39</f>
        <v>0</v>
      </c>
      <c r="E35" s="23">
        <f>'Datos Asegurado'!E39</f>
        <v>0</v>
      </c>
      <c r="F35" s="23">
        <f>'Datos Asegurado'!F39</f>
        <v>0</v>
      </c>
    </row>
    <row r="36" spans="2:6" ht="11.25" customHeight="1" x14ac:dyDescent="0.15">
      <c r="B36" s="39" t="str">
        <f>'Datos Asegurado'!B40</f>
        <v>Prima hijo(s):</v>
      </c>
      <c r="C36" s="23">
        <f>'Datos Asegurado'!C40</f>
        <v>0</v>
      </c>
      <c r="D36" s="23">
        <f>'Datos Asegurado'!D40</f>
        <v>0</v>
      </c>
      <c r="E36" s="23">
        <f>'Datos Asegurado'!E40</f>
        <v>0</v>
      </c>
      <c r="F36" s="23">
        <f>'Datos Asegurado'!F40</f>
        <v>0</v>
      </c>
    </row>
    <row r="37" spans="2:6" ht="11.25" customHeight="1" x14ac:dyDescent="0.15">
      <c r="B37" s="39" t="str">
        <f>'Datos Asegurado'!B41</f>
        <v>Dependientes económicos</v>
      </c>
      <c r="C37" s="23">
        <f>'Datos Asegurado'!C41</f>
        <v>0</v>
      </c>
      <c r="D37" s="23">
        <f>'Datos Asegurado'!D41</f>
        <v>0</v>
      </c>
      <c r="E37" s="23">
        <f>'Datos Asegurado'!E41</f>
        <v>0</v>
      </c>
      <c r="F37" s="23">
        <f>'Datos Asegurado'!F41</f>
        <v>0</v>
      </c>
    </row>
    <row r="38" spans="2:6" ht="11.25" customHeight="1" x14ac:dyDescent="0.15">
      <c r="B38" s="39" t="str">
        <f>'Datos Asegurado'!B42</f>
        <v>Total Prima:</v>
      </c>
      <c r="C38" s="23">
        <f>'Datos Asegurado'!C42</f>
        <v>0</v>
      </c>
      <c r="D38" s="23">
        <f>'Datos Asegurado'!D42</f>
        <v>0</v>
      </c>
      <c r="E38" s="23">
        <f>'Datos Asegurado'!E42</f>
        <v>0</v>
      </c>
      <c r="F38" s="23">
        <f>'Datos Asegurado'!F42</f>
        <v>0</v>
      </c>
    </row>
    <row r="39" spans="2:6" ht="11.25" customHeight="1" x14ac:dyDescent="0.15">
      <c r="B39" s="260" t="str">
        <f>'Datos Asegurado'!B43</f>
        <v>10% de descuento (Anual)</v>
      </c>
      <c r="C39" s="261">
        <f>'Datos Asegurado'!C43</f>
        <v>0</v>
      </c>
      <c r="D39" s="261">
        <f>'Datos Asegurado'!D43</f>
        <v>0</v>
      </c>
      <c r="E39" s="261">
        <f>'Datos Asegurado'!E43</f>
        <v>0</v>
      </c>
      <c r="F39" s="261">
        <f>'Datos Asegurado'!F43</f>
        <v>0</v>
      </c>
    </row>
    <row r="40" spans="2:6" ht="11.25" customHeight="1" x14ac:dyDescent="0.15">
      <c r="B40" s="39" t="str">
        <f>'Datos Asegurado'!B44</f>
        <v>Asistencia en el extranjero:</v>
      </c>
      <c r="C40" s="23">
        <f>'Datos Asegurado'!C44</f>
        <v>1632</v>
      </c>
      <c r="D40" s="23">
        <f>'Datos Asegurado'!D44</f>
        <v>1632</v>
      </c>
      <c r="E40" s="23">
        <f>'Datos Asegurado'!E44</f>
        <v>1632</v>
      </c>
      <c r="F40" s="23">
        <f>'Datos Asegurado'!F44</f>
        <v>1632</v>
      </c>
    </row>
    <row r="41" spans="2:6" ht="11.25" customHeight="1" x14ac:dyDescent="0.15">
      <c r="B41" s="260" t="str">
        <f>'Datos Asegurado'!B45</f>
        <v>Descuento asistencia en el extranjero</v>
      </c>
      <c r="C41" s="261">
        <f>'Datos Asegurado'!C45</f>
        <v>-1632</v>
      </c>
      <c r="D41" s="261">
        <f>'Datos Asegurado'!D45</f>
        <v>-1632</v>
      </c>
      <c r="E41" s="261">
        <f>'Datos Asegurado'!E45</f>
        <v>-1632</v>
      </c>
      <c r="F41" s="261">
        <f>'Datos Asegurado'!F45</f>
        <v>-1632</v>
      </c>
    </row>
    <row r="42" spans="2:6" ht="11.25" customHeight="1" x14ac:dyDescent="0.15">
      <c r="B42" s="39" t="str">
        <f>'Datos Asegurado'!B46</f>
        <v>Derecho de póliza:</v>
      </c>
      <c r="C42" s="23">
        <f>'Datos Asegurado'!C46</f>
        <v>1500</v>
      </c>
      <c r="D42" s="23">
        <f>'Datos Asegurado'!D46</f>
        <v>1500</v>
      </c>
      <c r="E42" s="23">
        <f>'Datos Asegurado'!E46</f>
        <v>1500</v>
      </c>
      <c r="F42" s="23">
        <f>'Datos Asegurado'!F46</f>
        <v>1500</v>
      </c>
    </row>
    <row r="43" spans="2:6" ht="11.25" customHeight="1" x14ac:dyDescent="0.15">
      <c r="B43" s="39" t="str">
        <f>'Datos Asegurado'!B47</f>
        <v>IVA (16%)</v>
      </c>
      <c r="C43" s="23">
        <f>'Datos Asegurado'!C47</f>
        <v>240</v>
      </c>
      <c r="D43" s="23">
        <f>'Datos Asegurado'!D47</f>
        <v>240</v>
      </c>
      <c r="E43" s="23">
        <f>'Datos Asegurado'!E47</f>
        <v>240</v>
      </c>
      <c r="F43" s="23">
        <f>'Datos Asegurado'!F47</f>
        <v>240</v>
      </c>
    </row>
    <row r="44" spans="2:6" ht="11.25" customHeight="1" x14ac:dyDescent="0.15">
      <c r="B44" s="44" t="str">
        <f>'Datos Asegurado'!B48</f>
        <v>Primer Pago:</v>
      </c>
      <c r="C44" s="45">
        <f>'Datos Asegurado'!C48</f>
        <v>1740</v>
      </c>
      <c r="D44" s="45">
        <f>'Datos Asegurado'!D48</f>
        <v>1739.9999999999998</v>
      </c>
      <c r="E44" s="45">
        <f>'Datos Asegurado'!E48</f>
        <v>1739.9999999999998</v>
      </c>
      <c r="F44" s="45">
        <f>'Datos Asegurado'!F48</f>
        <v>1739.9999999999998</v>
      </c>
    </row>
    <row r="45" spans="2:6" ht="11.25" customHeight="1" x14ac:dyDescent="0.15">
      <c r="B45" s="46" t="str">
        <f>'Datos Asegurado'!B49</f>
        <v>Pagos Subsecuentes:</v>
      </c>
      <c r="C45" s="47">
        <f>'Datos Asegurado'!C49</f>
        <v>0</v>
      </c>
      <c r="D45" s="47">
        <f>'Datos Asegurado'!D49</f>
        <v>0</v>
      </c>
      <c r="E45" s="47">
        <f>'Datos Asegurado'!E49</f>
        <v>0</v>
      </c>
      <c r="F45" s="47">
        <f>'Datos Asegurado'!F49</f>
        <v>0</v>
      </c>
    </row>
    <row r="46" spans="2:6" x14ac:dyDescent="0.15">
      <c r="C46" s="32"/>
      <c r="D46" s="32"/>
      <c r="E46" s="32"/>
      <c r="F46" s="32"/>
    </row>
    <row r="47" spans="2:6" ht="3" hidden="1" customHeight="1" x14ac:dyDescent="0.15">
      <c r="B47" s="32"/>
      <c r="C47" s="32"/>
      <c r="D47" s="32"/>
      <c r="E47" s="32"/>
      <c r="F47" s="32"/>
    </row>
    <row r="48" spans="2:6" ht="3" hidden="1" customHeight="1" x14ac:dyDescent="0.15">
      <c r="B48" s="32"/>
      <c r="C48" s="33"/>
      <c r="D48" s="33"/>
      <c r="E48" s="33"/>
      <c r="F48" s="33"/>
    </row>
    <row r="49" spans="2:7" ht="3" hidden="1" customHeight="1" x14ac:dyDescent="0.15">
      <c r="B49" s="349"/>
      <c r="C49" s="349"/>
      <c r="D49" s="349"/>
      <c r="E49" s="349"/>
      <c r="F49" s="349"/>
    </row>
    <row r="50" spans="2:7" ht="3" hidden="1" customHeight="1" x14ac:dyDescent="0.15">
      <c r="B50" s="349"/>
      <c r="C50" s="349"/>
      <c r="D50" s="349"/>
      <c r="E50" s="349"/>
      <c r="F50" s="349"/>
    </row>
    <row r="51" spans="2:7" ht="13" customHeight="1" x14ac:dyDescent="0.15">
      <c r="B51" s="349" t="s">
        <v>195</v>
      </c>
      <c r="C51" s="349"/>
      <c r="D51" s="349"/>
      <c r="E51" s="349"/>
      <c r="F51" s="349"/>
    </row>
    <row r="52" spans="2:7" x14ac:dyDescent="0.15">
      <c r="B52" s="349" t="s">
        <v>211</v>
      </c>
      <c r="C52" s="349"/>
      <c r="D52" s="349"/>
      <c r="E52" s="349"/>
      <c r="F52" s="349"/>
    </row>
    <row r="53" spans="2:7" ht="9" customHeight="1" x14ac:dyDescent="0.15">
      <c r="B53" s="349"/>
      <c r="C53" s="349"/>
      <c r="D53" s="349"/>
      <c r="E53" s="349"/>
      <c r="F53" s="349"/>
    </row>
    <row r="54" spans="2:7" ht="11" customHeight="1" x14ac:dyDescent="0.15">
      <c r="B54" s="32" t="s">
        <v>212</v>
      </c>
      <c r="C54" s="33"/>
      <c r="D54" s="33"/>
      <c r="E54" s="33"/>
      <c r="F54" s="33"/>
    </row>
    <row r="59" spans="2:7" x14ac:dyDescent="0.15">
      <c r="B59" s="3"/>
      <c r="C59" s="3"/>
      <c r="D59" s="3"/>
      <c r="E59" s="3"/>
      <c r="F59" s="3"/>
      <c r="G59" s="20"/>
    </row>
  </sheetData>
  <sheetProtection algorithmName="SHA-512" hashValue="qZShaqYTYf45P69tV8Wjkrg7Q5xwOUGGYfhteOMvvvTvL9hLlFUyszPd2Y13U9igYGA0oUNjf5YFs3PnjgF44A==" saltValue="tn4RcKZMyHS+3IhVP47ffg==" spinCount="100000" sheet="1" objects="1" scenarios="1"/>
  <mergeCells count="3">
    <mergeCell ref="B49:F50"/>
    <mergeCell ref="B51:F51"/>
    <mergeCell ref="B52:F53"/>
  </mergeCells>
  <printOptions horizontalCentered="1" verticalCentered="1"/>
  <pageMargins left="0.05" right="0.05" top="0.05" bottom="0.05" header="0" footer="0"/>
  <pageSetup scale="97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B1:I97"/>
  <sheetViews>
    <sheetView showGridLines="0" view="pageBreakPreview" zoomScaleNormal="115" zoomScaleSheetLayoutView="100" workbookViewId="0">
      <selection activeCell="C74" sqref="C74:F74"/>
    </sheetView>
  </sheetViews>
  <sheetFormatPr baseColWidth="10" defaultRowHeight="13" x14ac:dyDescent="0.15"/>
  <cols>
    <col min="1" max="1" width="1.6640625" customWidth="1"/>
    <col min="2" max="2" width="29.83203125" customWidth="1"/>
    <col min="3" max="3" width="13.1640625" customWidth="1"/>
    <col min="4" max="4" width="13.5" customWidth="1"/>
    <col min="5" max="5" width="11.83203125" customWidth="1"/>
    <col min="6" max="6" width="10.5" customWidth="1"/>
    <col min="7" max="7" width="1.6640625" customWidth="1"/>
  </cols>
  <sheetData>
    <row r="1" spans="2:9" ht="12.75" customHeight="1" x14ac:dyDescent="0.15">
      <c r="H1" s="19"/>
      <c r="I1" s="19"/>
    </row>
    <row r="2" spans="2:9" ht="12.75" customHeight="1" x14ac:dyDescent="0.15">
      <c r="H2" s="19"/>
      <c r="I2" s="19"/>
    </row>
    <row r="3" spans="2:9" ht="12.75" customHeight="1" x14ac:dyDescent="0.15">
      <c r="H3" s="108"/>
      <c r="I3" s="19"/>
    </row>
    <row r="4" spans="2:9" ht="12.75" customHeight="1" x14ac:dyDescent="0.15">
      <c r="H4" s="19"/>
      <c r="I4" s="109"/>
    </row>
    <row r="5" spans="2:9" ht="12.75" customHeight="1" x14ac:dyDescent="0.15">
      <c r="H5" s="19"/>
      <c r="I5" s="19"/>
    </row>
    <row r="6" spans="2:9" ht="12.75" customHeight="1" x14ac:dyDescent="0.15">
      <c r="H6" s="19"/>
      <c r="I6" s="19"/>
    </row>
    <row r="7" spans="2:9" ht="12.75" customHeight="1" x14ac:dyDescent="0.15">
      <c r="H7" s="19"/>
      <c r="I7" s="19"/>
    </row>
    <row r="8" spans="2:9" ht="12.75" customHeight="1" x14ac:dyDescent="0.15">
      <c r="H8" s="19"/>
      <c r="I8" s="19"/>
    </row>
    <row r="9" spans="2:9" ht="4.5" customHeight="1" x14ac:dyDescent="0.15">
      <c r="H9" s="19"/>
      <c r="I9" s="19"/>
    </row>
    <row r="10" spans="2:9" ht="12.75" hidden="1" customHeight="1" x14ac:dyDescent="0.15">
      <c r="H10" s="19"/>
      <c r="I10" s="19"/>
    </row>
    <row r="11" spans="2:9" ht="12.75" hidden="1" customHeight="1" x14ac:dyDescent="0.15">
      <c r="H11" s="19"/>
      <c r="I11" s="19"/>
    </row>
    <row r="12" spans="2:9" ht="12.75" hidden="1" customHeight="1" x14ac:dyDescent="0.15">
      <c r="H12" s="19"/>
      <c r="I12" s="19"/>
    </row>
    <row r="13" spans="2:9" ht="12.75" hidden="1" customHeight="1" x14ac:dyDescent="0.15">
      <c r="H13" s="19"/>
      <c r="I13" s="19"/>
    </row>
    <row r="14" spans="2:9" ht="10.5" hidden="1" customHeight="1" x14ac:dyDescent="0.15">
      <c r="H14" s="19"/>
      <c r="I14" s="19"/>
    </row>
    <row r="15" spans="2:9" ht="15.75" customHeight="1" x14ac:dyDescent="0.2">
      <c r="B15" s="350" t="s">
        <v>174</v>
      </c>
      <c r="C15" s="350"/>
      <c r="D15" s="350"/>
      <c r="E15" s="350"/>
      <c r="F15" s="350"/>
      <c r="H15" s="19"/>
      <c r="I15" s="19"/>
    </row>
    <row r="16" spans="2:9" ht="4.5" customHeight="1" x14ac:dyDescent="0.15">
      <c r="H16" s="19"/>
      <c r="I16" s="19"/>
    </row>
    <row r="17" spans="2:9" ht="8.25" customHeight="1" x14ac:dyDescent="0.15">
      <c r="B17" s="105" t="s">
        <v>87</v>
      </c>
      <c r="C17" s="34">
        <f>Comparativo!D5</f>
        <v>0</v>
      </c>
      <c r="D17" s="105" t="str">
        <f>'Datos Asegurado'!B18</f>
        <v>Nombre del agente:</v>
      </c>
      <c r="E17" s="34">
        <f>'Datos Asegurado'!C18</f>
        <v>0</v>
      </c>
      <c r="H17" s="19"/>
      <c r="I17" s="19"/>
    </row>
    <row r="18" spans="2:9" ht="8.25" customHeight="1" x14ac:dyDescent="0.15">
      <c r="B18" s="105" t="s">
        <v>18</v>
      </c>
      <c r="C18" s="36">
        <f>'Datos Asegurado'!C8</f>
        <v>0</v>
      </c>
      <c r="D18" s="105" t="str">
        <f>'Datos Asegurado'!B19</f>
        <v>Agencia:</v>
      </c>
      <c r="E18" s="34">
        <f>'Datos Asegurado'!C19</f>
        <v>0</v>
      </c>
      <c r="H18" s="19"/>
      <c r="I18" s="19"/>
    </row>
    <row r="19" spans="2:9" ht="8.25" customHeight="1" x14ac:dyDescent="0.15">
      <c r="B19" s="105" t="s">
        <v>88</v>
      </c>
      <c r="C19" s="36">
        <f>'Datos Asegurado'!C9</f>
        <v>0</v>
      </c>
      <c r="D19" s="105" t="str">
        <f>'Datos Asegurado'!B6</f>
        <v>Fecha Cotización:</v>
      </c>
      <c r="E19" s="34">
        <f ca="1">'Datos Asegurado'!C6</f>
        <v>44692</v>
      </c>
      <c r="H19" s="19"/>
      <c r="I19" s="19"/>
    </row>
    <row r="20" spans="2:9" ht="8.25" customHeight="1" x14ac:dyDescent="0.15">
      <c r="B20" s="105" t="s">
        <v>89</v>
      </c>
      <c r="C20" s="36">
        <f>'Datos Asegurado'!C11</f>
        <v>0</v>
      </c>
      <c r="H20" s="19"/>
      <c r="I20" s="19"/>
    </row>
    <row r="21" spans="2:9" ht="8.25" customHeight="1" x14ac:dyDescent="0.15">
      <c r="B21" s="105" t="s">
        <v>90</v>
      </c>
      <c r="C21" s="36">
        <f>'Datos Asegurado'!C13</f>
        <v>0</v>
      </c>
      <c r="H21" s="19"/>
      <c r="I21" s="19"/>
    </row>
    <row r="22" spans="2:9" ht="4.5" customHeight="1" x14ac:dyDescent="0.15">
      <c r="H22" s="19"/>
      <c r="I22" s="19"/>
    </row>
    <row r="23" spans="2:9" ht="11.25" customHeight="1" x14ac:dyDescent="0.15">
      <c r="B23" s="28" t="s">
        <v>102</v>
      </c>
      <c r="C23" s="16"/>
      <c r="D23" s="16"/>
      <c r="E23" s="16"/>
      <c r="F23" s="16"/>
      <c r="H23" s="19"/>
      <c r="I23" s="19"/>
    </row>
    <row r="24" spans="2:9" ht="9.75" customHeight="1" x14ac:dyDescent="0.15">
      <c r="B24" s="105" t="s">
        <v>110</v>
      </c>
      <c r="C24" s="25">
        <f>Comparativo!D21</f>
        <v>0</v>
      </c>
      <c r="D24" s="105" t="s">
        <v>175</v>
      </c>
      <c r="E24" s="26">
        <f>Comparativo!D25</f>
        <v>0</v>
      </c>
      <c r="H24" s="19"/>
      <c r="I24" s="19"/>
    </row>
    <row r="25" spans="2:9" ht="9.75" customHeight="1" x14ac:dyDescent="0.15">
      <c r="B25" s="105" t="s">
        <v>109</v>
      </c>
      <c r="C25" s="181">
        <f>Comparativo!D23</f>
        <v>0</v>
      </c>
      <c r="D25" s="105" t="s">
        <v>92</v>
      </c>
      <c r="E25" s="37">
        <f>Comparativo!D18</f>
        <v>0</v>
      </c>
      <c r="H25" s="19"/>
      <c r="I25" s="19"/>
    </row>
    <row r="26" spans="2:9" ht="9.75" customHeight="1" x14ac:dyDescent="0.15">
      <c r="B26" s="105">
        <f>Comparativo!E22</f>
        <v>0</v>
      </c>
      <c r="C26" s="179" t="str">
        <f>CONCATENATE(Comparativo!E23," ",Comparativo!F23)</f>
        <v xml:space="preserve"> </v>
      </c>
      <c r="D26" s="180"/>
      <c r="E26" s="179" t="str">
        <f>CONCATENATE(Comparativo!E24," ",Comparativo!F24)</f>
        <v xml:space="preserve"> </v>
      </c>
      <c r="F26" s="180"/>
      <c r="H26" s="19"/>
      <c r="I26" s="19"/>
    </row>
    <row r="27" spans="2:9" ht="4.5" customHeight="1" x14ac:dyDescent="0.15">
      <c r="D27" s="24"/>
      <c r="E27" s="24"/>
      <c r="F27" s="37"/>
      <c r="H27" s="19"/>
      <c r="I27" s="19"/>
    </row>
    <row r="28" spans="2:9" ht="10.5" customHeight="1" x14ac:dyDescent="0.15">
      <c r="B28" s="48" t="s">
        <v>176</v>
      </c>
      <c r="C28" s="48" t="s">
        <v>79</v>
      </c>
      <c r="D28" s="48" t="s">
        <v>83</v>
      </c>
      <c r="E28" s="48" t="s">
        <v>84</v>
      </c>
      <c r="F28" s="48" t="s">
        <v>85</v>
      </c>
      <c r="H28" s="19"/>
      <c r="I28" s="19"/>
    </row>
    <row r="29" spans="2:9" ht="10.5" customHeight="1" x14ac:dyDescent="0.15">
      <c r="B29" s="107">
        <f>Comparativo!K19</f>
        <v>0</v>
      </c>
      <c r="C29" s="29">
        <f>Comparativo!L19</f>
        <v>0</v>
      </c>
      <c r="D29" s="29">
        <f>Comparativo!M19</f>
        <v>0</v>
      </c>
      <c r="E29" s="29">
        <f>Comparativo!N19</f>
        <v>0</v>
      </c>
      <c r="F29" s="29">
        <f>Comparativo!O19</f>
        <v>0</v>
      </c>
      <c r="H29" s="19"/>
      <c r="I29" s="19"/>
    </row>
    <row r="30" spans="2:9" ht="10.5" customHeight="1" x14ac:dyDescent="0.15">
      <c r="B30" s="107">
        <f>Comparativo!K20</f>
        <v>0</v>
      </c>
      <c r="C30" s="29">
        <f>Comparativo!L20</f>
        <v>0</v>
      </c>
      <c r="D30" s="29">
        <f>Comparativo!M20</f>
        <v>0</v>
      </c>
      <c r="E30" s="29">
        <f>Comparativo!N20</f>
        <v>0</v>
      </c>
      <c r="F30" s="29">
        <f>Comparativo!O20</f>
        <v>0</v>
      </c>
      <c r="H30" s="19"/>
      <c r="I30" s="19"/>
    </row>
    <row r="31" spans="2:9" ht="10.5" customHeight="1" x14ac:dyDescent="0.15">
      <c r="B31" s="107">
        <f>Comparativo!K21</f>
        <v>0</v>
      </c>
      <c r="C31" s="29">
        <f>Comparativo!L21</f>
        <v>0</v>
      </c>
      <c r="D31" s="29">
        <f>Comparativo!M21</f>
        <v>0</v>
      </c>
      <c r="E31" s="29">
        <f>Comparativo!N21</f>
        <v>0</v>
      </c>
      <c r="F31" s="29">
        <f>Comparativo!O21</f>
        <v>0</v>
      </c>
      <c r="H31" s="19"/>
      <c r="I31" s="19"/>
    </row>
    <row r="32" spans="2:9" ht="10.5" customHeight="1" x14ac:dyDescent="0.15">
      <c r="B32" s="107">
        <f>Comparativo!K22</f>
        <v>0</v>
      </c>
      <c r="C32" s="29">
        <f>Comparativo!L22</f>
        <v>0</v>
      </c>
      <c r="D32" s="29">
        <f>Comparativo!M22</f>
        <v>0</v>
      </c>
      <c r="E32" s="29">
        <f>Comparativo!N22</f>
        <v>0</v>
      </c>
      <c r="F32" s="29">
        <f>Comparativo!O22</f>
        <v>0</v>
      </c>
      <c r="H32" s="19"/>
      <c r="I32" s="19"/>
    </row>
    <row r="33" spans="2:9" ht="10.5" customHeight="1" x14ac:dyDescent="0.15">
      <c r="B33" s="107">
        <f>Comparativo!K23</f>
        <v>0</v>
      </c>
      <c r="C33" s="29">
        <f>Comparativo!L23</f>
        <v>0</v>
      </c>
      <c r="D33" s="29">
        <f>Comparativo!M23</f>
        <v>0</v>
      </c>
      <c r="E33" s="29">
        <f>Comparativo!N23</f>
        <v>0</v>
      </c>
      <c r="F33" s="29">
        <f>Comparativo!O23</f>
        <v>0</v>
      </c>
      <c r="H33" s="19"/>
      <c r="I33" s="19"/>
    </row>
    <row r="34" spans="2:9" ht="10.5" customHeight="1" x14ac:dyDescent="0.15">
      <c r="B34" s="258">
        <f>Comparativo!K24</f>
        <v>0</v>
      </c>
      <c r="C34" s="259">
        <f>Comparativo!L24</f>
        <v>0</v>
      </c>
      <c r="D34" s="259">
        <f>Comparativo!M24</f>
        <v>0</v>
      </c>
      <c r="E34" s="259">
        <f>Comparativo!N24</f>
        <v>0</v>
      </c>
      <c r="F34" s="259">
        <f>Comparativo!O24</f>
        <v>0</v>
      </c>
      <c r="H34" s="19"/>
      <c r="I34" s="19"/>
    </row>
    <row r="35" spans="2:9" ht="10.5" customHeight="1" x14ac:dyDescent="0.15">
      <c r="B35" s="107">
        <f>Comparativo!K25</f>
        <v>0</v>
      </c>
      <c r="C35" s="29">
        <f>Comparativo!L25</f>
        <v>0</v>
      </c>
      <c r="D35" s="29">
        <f>Comparativo!M25</f>
        <v>0</v>
      </c>
      <c r="E35" s="29">
        <f>Comparativo!N25</f>
        <v>0</v>
      </c>
      <c r="F35" s="29">
        <f>Comparativo!O25</f>
        <v>0</v>
      </c>
      <c r="H35" s="19"/>
      <c r="I35" s="19"/>
    </row>
    <row r="36" spans="2:9" ht="10.5" customHeight="1" x14ac:dyDescent="0.15">
      <c r="B36" s="258">
        <f>Comparativo!K26</f>
        <v>0</v>
      </c>
      <c r="C36" s="259">
        <f>Comparativo!L26</f>
        <v>0</v>
      </c>
      <c r="D36" s="259">
        <f>Comparativo!M26</f>
        <v>0</v>
      </c>
      <c r="E36" s="259">
        <f>Comparativo!N26</f>
        <v>0</v>
      </c>
      <c r="F36" s="259">
        <f>Comparativo!O26</f>
        <v>0</v>
      </c>
      <c r="H36" s="19"/>
      <c r="I36" s="19"/>
    </row>
    <row r="37" spans="2:9" ht="10.5" customHeight="1" x14ac:dyDescent="0.15">
      <c r="B37" s="107">
        <f>Comparativo!K27</f>
        <v>0</v>
      </c>
      <c r="C37" s="29">
        <f>Comparativo!L27</f>
        <v>0</v>
      </c>
      <c r="D37" s="29">
        <f>Comparativo!M27</f>
        <v>0</v>
      </c>
      <c r="E37" s="29">
        <f>Comparativo!N27</f>
        <v>0</v>
      </c>
      <c r="F37" s="29">
        <f>Comparativo!O27</f>
        <v>0</v>
      </c>
      <c r="H37" s="19"/>
      <c r="I37" s="19"/>
    </row>
    <row r="38" spans="2:9" ht="10.5" customHeight="1" x14ac:dyDescent="0.15">
      <c r="B38" s="107">
        <f>Comparativo!K28</f>
        <v>0</v>
      </c>
      <c r="C38" s="29">
        <f>Comparativo!L28</f>
        <v>0</v>
      </c>
      <c r="D38" s="29">
        <f>Comparativo!M28</f>
        <v>0</v>
      </c>
      <c r="E38" s="29">
        <f>Comparativo!N28</f>
        <v>0</v>
      </c>
      <c r="F38" s="29">
        <f>Comparativo!O28</f>
        <v>0</v>
      </c>
      <c r="H38" s="19"/>
      <c r="I38" s="19"/>
    </row>
    <row r="39" spans="2:9" ht="10.5" customHeight="1" x14ac:dyDescent="0.15">
      <c r="B39" s="106">
        <f>Comparativo!K29</f>
        <v>0</v>
      </c>
      <c r="C39" s="106">
        <f>Comparativo!L29</f>
        <v>0</v>
      </c>
      <c r="D39" s="106">
        <f>Comparativo!M29</f>
        <v>0</v>
      </c>
      <c r="E39" s="106">
        <f>Comparativo!N29</f>
        <v>0</v>
      </c>
      <c r="F39" s="106">
        <f>Comparativo!O29</f>
        <v>0</v>
      </c>
      <c r="H39" s="19"/>
      <c r="I39" s="19"/>
    </row>
    <row r="40" spans="2:9" ht="10.5" customHeight="1" x14ac:dyDescent="0.15">
      <c r="B40" s="106">
        <f>Comparativo!K30</f>
        <v>0</v>
      </c>
      <c r="C40" s="106">
        <f>Comparativo!L30</f>
        <v>0</v>
      </c>
      <c r="D40" s="106">
        <f>Comparativo!M30</f>
        <v>0</v>
      </c>
      <c r="E40" s="106">
        <f>Comparativo!N30</f>
        <v>0</v>
      </c>
      <c r="F40" s="106">
        <f>Comparativo!O30</f>
        <v>0</v>
      </c>
      <c r="H40" s="19"/>
      <c r="I40" s="19"/>
    </row>
    <row r="41" spans="2:9" ht="4.5" customHeight="1" x14ac:dyDescent="0.15">
      <c r="H41" s="19"/>
      <c r="I41" s="19"/>
    </row>
    <row r="42" spans="2:9" ht="11.25" customHeight="1" x14ac:dyDescent="0.15">
      <c r="B42" s="28" t="s">
        <v>103</v>
      </c>
      <c r="C42" s="16"/>
      <c r="D42" s="16"/>
      <c r="E42" s="16"/>
      <c r="F42" s="16"/>
      <c r="H42" s="19"/>
      <c r="I42" s="19"/>
    </row>
    <row r="43" spans="2:9" ht="10.5" customHeight="1" x14ac:dyDescent="0.15">
      <c r="B43" s="105" t="s">
        <v>110</v>
      </c>
      <c r="C43" s="25">
        <f>Comparativo!D37</f>
        <v>0</v>
      </c>
      <c r="D43" s="105" t="s">
        <v>175</v>
      </c>
      <c r="E43" s="26">
        <f>Comparativo!D41</f>
        <v>0</v>
      </c>
      <c r="H43" s="19"/>
      <c r="I43" s="19"/>
    </row>
    <row r="44" spans="2:9" ht="10.5" customHeight="1" x14ac:dyDescent="0.15">
      <c r="B44" s="105" t="s">
        <v>109</v>
      </c>
      <c r="C44" s="25">
        <f>Comparativo!D39</f>
        <v>0</v>
      </c>
      <c r="D44" s="105" t="s">
        <v>92</v>
      </c>
      <c r="E44" s="35">
        <f>Comparativo!D34</f>
        <v>0</v>
      </c>
      <c r="H44" s="19"/>
      <c r="I44" s="19"/>
    </row>
    <row r="45" spans="2:9" ht="10.5" customHeight="1" x14ac:dyDescent="0.15">
      <c r="B45" s="105">
        <f>Comparativo!E38</f>
        <v>0</v>
      </c>
      <c r="C45" s="179" t="str">
        <f>CONCATENATE(Comparativo!E39," ",Comparativo!F39)</f>
        <v xml:space="preserve"> </v>
      </c>
      <c r="D45" s="180"/>
      <c r="E45" s="179" t="str">
        <f>CONCATENATE(Comparativo!E40," ",Comparativo!F40)</f>
        <v xml:space="preserve"> </v>
      </c>
      <c r="F45" s="180"/>
      <c r="H45" s="19"/>
      <c r="I45" s="19"/>
    </row>
    <row r="46" spans="2:9" ht="4.5" customHeight="1" x14ac:dyDescent="0.15">
      <c r="B46" s="27"/>
      <c r="C46" s="36"/>
      <c r="D46" s="24"/>
      <c r="E46" s="24"/>
      <c r="F46" s="37"/>
      <c r="H46" s="19"/>
      <c r="I46" s="19"/>
    </row>
    <row r="47" spans="2:9" ht="10.5" customHeight="1" x14ac:dyDescent="0.15">
      <c r="B47" s="48" t="s">
        <v>176</v>
      </c>
      <c r="C47" s="48" t="s">
        <v>79</v>
      </c>
      <c r="D47" s="48" t="s">
        <v>83</v>
      </c>
      <c r="E47" s="48" t="s">
        <v>84</v>
      </c>
      <c r="F47" s="48" t="s">
        <v>85</v>
      </c>
      <c r="H47" s="19"/>
      <c r="I47" s="19"/>
    </row>
    <row r="48" spans="2:9" ht="10.5" customHeight="1" x14ac:dyDescent="0.15">
      <c r="B48" s="107">
        <f>Comparativo!K35</f>
        <v>0</v>
      </c>
      <c r="C48" s="29">
        <f>Comparativo!L35</f>
        <v>0</v>
      </c>
      <c r="D48" s="29">
        <f>Comparativo!M35</f>
        <v>0</v>
      </c>
      <c r="E48" s="29">
        <f>Comparativo!N35</f>
        <v>0</v>
      </c>
      <c r="F48" s="29">
        <f>Comparativo!O35</f>
        <v>0</v>
      </c>
      <c r="H48" s="19"/>
      <c r="I48" s="19"/>
    </row>
    <row r="49" spans="2:9" ht="10.5" customHeight="1" x14ac:dyDescent="0.15">
      <c r="B49" s="107">
        <f>Comparativo!K36</f>
        <v>0</v>
      </c>
      <c r="C49" s="29">
        <f>Comparativo!L36</f>
        <v>0</v>
      </c>
      <c r="D49" s="29">
        <f>Comparativo!M36</f>
        <v>0</v>
      </c>
      <c r="E49" s="29">
        <f>Comparativo!N36</f>
        <v>0</v>
      </c>
      <c r="F49" s="29">
        <f>Comparativo!O36</f>
        <v>0</v>
      </c>
      <c r="H49" s="19"/>
      <c r="I49" s="19"/>
    </row>
    <row r="50" spans="2:9" ht="10.5" customHeight="1" x14ac:dyDescent="0.15">
      <c r="B50" s="107">
        <f>Comparativo!K37</f>
        <v>0</v>
      </c>
      <c r="C50" s="29">
        <f>Comparativo!L37</f>
        <v>0</v>
      </c>
      <c r="D50" s="29">
        <f>Comparativo!M37</f>
        <v>0</v>
      </c>
      <c r="E50" s="29">
        <f>Comparativo!N37</f>
        <v>0</v>
      </c>
      <c r="F50" s="29">
        <f>Comparativo!O37</f>
        <v>0</v>
      </c>
      <c r="H50" s="19"/>
      <c r="I50" s="19"/>
    </row>
    <row r="51" spans="2:9" ht="10.5" customHeight="1" x14ac:dyDescent="0.15">
      <c r="B51" s="107">
        <f>Comparativo!K38</f>
        <v>0</v>
      </c>
      <c r="C51" s="29">
        <f>Comparativo!L38</f>
        <v>0</v>
      </c>
      <c r="D51" s="29">
        <f>Comparativo!M38</f>
        <v>0</v>
      </c>
      <c r="E51" s="29">
        <f>Comparativo!N38</f>
        <v>0</v>
      </c>
      <c r="F51" s="29">
        <f>Comparativo!O38</f>
        <v>0</v>
      </c>
      <c r="H51" s="19"/>
      <c r="I51" s="19"/>
    </row>
    <row r="52" spans="2:9" ht="10.5" customHeight="1" x14ac:dyDescent="0.15">
      <c r="B52" s="107">
        <f>Comparativo!K39</f>
        <v>0</v>
      </c>
      <c r="C52" s="29">
        <f>Comparativo!L39</f>
        <v>0</v>
      </c>
      <c r="D52" s="29">
        <f>Comparativo!M39</f>
        <v>0</v>
      </c>
      <c r="E52" s="29">
        <f>Comparativo!N39</f>
        <v>0</v>
      </c>
      <c r="F52" s="29">
        <f>Comparativo!O39</f>
        <v>0</v>
      </c>
      <c r="H52" s="19"/>
      <c r="I52" s="19"/>
    </row>
    <row r="53" spans="2:9" ht="10.5" customHeight="1" x14ac:dyDescent="0.15">
      <c r="B53" s="258">
        <f>Comparativo!K40</f>
        <v>0</v>
      </c>
      <c r="C53" s="259">
        <f>Comparativo!L40</f>
        <v>0</v>
      </c>
      <c r="D53" s="259">
        <f>Comparativo!M40</f>
        <v>0</v>
      </c>
      <c r="E53" s="259">
        <f>Comparativo!N40</f>
        <v>0</v>
      </c>
      <c r="F53" s="259">
        <f>Comparativo!O40</f>
        <v>0</v>
      </c>
      <c r="H53" s="19"/>
      <c r="I53" s="19"/>
    </row>
    <row r="54" spans="2:9" ht="10.5" customHeight="1" x14ac:dyDescent="0.15">
      <c r="B54" s="107">
        <f>Comparativo!K41</f>
        <v>0</v>
      </c>
      <c r="C54" s="29">
        <f>Comparativo!L41</f>
        <v>0</v>
      </c>
      <c r="D54" s="29">
        <f>Comparativo!M41</f>
        <v>0</v>
      </c>
      <c r="E54" s="29">
        <f>Comparativo!N41</f>
        <v>0</v>
      </c>
      <c r="F54" s="29">
        <f>Comparativo!O41</f>
        <v>0</v>
      </c>
      <c r="H54" s="19"/>
      <c r="I54" s="19"/>
    </row>
    <row r="55" spans="2:9" ht="10.5" customHeight="1" x14ac:dyDescent="0.15">
      <c r="B55" s="258">
        <f>Comparativo!K42</f>
        <v>0</v>
      </c>
      <c r="C55" s="259">
        <f>Comparativo!L42</f>
        <v>0</v>
      </c>
      <c r="D55" s="259">
        <f>Comparativo!M42</f>
        <v>0</v>
      </c>
      <c r="E55" s="259">
        <f>Comparativo!N42</f>
        <v>0</v>
      </c>
      <c r="F55" s="259">
        <f>Comparativo!O42</f>
        <v>0</v>
      </c>
      <c r="H55" s="19"/>
      <c r="I55" s="19"/>
    </row>
    <row r="56" spans="2:9" ht="10.5" customHeight="1" x14ac:dyDescent="0.15">
      <c r="B56" s="107">
        <f>Comparativo!K43</f>
        <v>0</v>
      </c>
      <c r="C56" s="29">
        <f>Comparativo!L43</f>
        <v>0</v>
      </c>
      <c r="D56" s="29">
        <f>Comparativo!M43</f>
        <v>0</v>
      </c>
      <c r="E56" s="29">
        <f>Comparativo!N43</f>
        <v>0</v>
      </c>
      <c r="F56" s="29">
        <f>Comparativo!O43</f>
        <v>0</v>
      </c>
      <c r="H56" s="19"/>
      <c r="I56" s="19"/>
    </row>
    <row r="57" spans="2:9" ht="10.5" customHeight="1" x14ac:dyDescent="0.15">
      <c r="B57" s="107">
        <f>Comparativo!K44</f>
        <v>0</v>
      </c>
      <c r="C57" s="29">
        <f>Comparativo!L44</f>
        <v>0</v>
      </c>
      <c r="D57" s="29">
        <f>Comparativo!M44</f>
        <v>0</v>
      </c>
      <c r="E57" s="29">
        <f>Comparativo!N44</f>
        <v>0</v>
      </c>
      <c r="F57" s="29">
        <f>Comparativo!O44</f>
        <v>0</v>
      </c>
      <c r="H57" s="19"/>
      <c r="I57" s="19"/>
    </row>
    <row r="58" spans="2:9" ht="10.5" customHeight="1" x14ac:dyDescent="0.15">
      <c r="B58" s="106">
        <f>Comparativo!K45</f>
        <v>0</v>
      </c>
      <c r="C58" s="106">
        <f>Comparativo!L45</f>
        <v>0</v>
      </c>
      <c r="D58" s="106">
        <f>Comparativo!M45</f>
        <v>0</v>
      </c>
      <c r="E58" s="106">
        <f>Comparativo!N45</f>
        <v>0</v>
      </c>
      <c r="F58" s="106">
        <f>Comparativo!O45</f>
        <v>0</v>
      </c>
      <c r="H58" s="19"/>
      <c r="I58" s="19"/>
    </row>
    <row r="59" spans="2:9" ht="10.5" customHeight="1" x14ac:dyDescent="0.15">
      <c r="B59" s="106">
        <f>Comparativo!K46</f>
        <v>0</v>
      </c>
      <c r="C59" s="106">
        <f>Comparativo!L46</f>
        <v>0</v>
      </c>
      <c r="D59" s="106">
        <f>Comparativo!M46</f>
        <v>0</v>
      </c>
      <c r="E59" s="106">
        <f>Comparativo!N46</f>
        <v>0</v>
      </c>
      <c r="F59" s="106">
        <f>Comparativo!O46</f>
        <v>0</v>
      </c>
      <c r="H59" s="19"/>
      <c r="I59" s="19"/>
    </row>
    <row r="60" spans="2:9" ht="4.5" customHeight="1" x14ac:dyDescent="0.15">
      <c r="H60" s="19"/>
      <c r="I60" s="19"/>
    </row>
    <row r="61" spans="2:9" ht="11.25" customHeight="1" x14ac:dyDescent="0.15">
      <c r="B61" s="28" t="s">
        <v>104</v>
      </c>
      <c r="C61" s="16"/>
      <c r="D61" s="16"/>
      <c r="E61" s="16"/>
      <c r="F61" s="16"/>
      <c r="H61" s="19"/>
      <c r="I61" s="19"/>
    </row>
    <row r="62" spans="2:9" ht="10.5" customHeight="1" x14ac:dyDescent="0.15">
      <c r="B62" s="105" t="s">
        <v>110</v>
      </c>
      <c r="C62" s="25">
        <f>Comparativo!D53</f>
        <v>0</v>
      </c>
      <c r="D62" s="105" t="s">
        <v>175</v>
      </c>
      <c r="E62" s="26">
        <f>Comparativo!D57</f>
        <v>0</v>
      </c>
      <c r="H62" s="19"/>
      <c r="I62" s="19"/>
    </row>
    <row r="63" spans="2:9" ht="10.5" customHeight="1" x14ac:dyDescent="0.15">
      <c r="B63" s="105" t="s">
        <v>109</v>
      </c>
      <c r="C63" s="25">
        <f>Comparativo!D55</f>
        <v>0</v>
      </c>
      <c r="D63" s="105" t="s">
        <v>92</v>
      </c>
      <c r="E63" s="35">
        <f>Comparativo!D50</f>
        <v>0</v>
      </c>
      <c r="H63" s="19"/>
      <c r="I63" s="19"/>
    </row>
    <row r="64" spans="2:9" ht="10.5" customHeight="1" x14ac:dyDescent="0.15">
      <c r="B64" s="105">
        <f>Comparativo!E54</f>
        <v>0</v>
      </c>
      <c r="C64" s="179" t="str">
        <f>CONCATENATE(Comparativo!E55," ",Comparativo!F55)</f>
        <v xml:space="preserve"> </v>
      </c>
      <c r="D64" s="180"/>
      <c r="E64" s="179" t="str">
        <f>CONCATENATE(Comparativo!E56," ",Comparativo!F56)</f>
        <v xml:space="preserve"> </v>
      </c>
      <c r="F64" s="180"/>
      <c r="H64" s="19"/>
      <c r="I64" s="19"/>
    </row>
    <row r="65" spans="2:9" ht="4.5" customHeight="1" x14ac:dyDescent="0.15">
      <c r="B65" s="27"/>
      <c r="C65" s="36"/>
      <c r="D65" s="24"/>
      <c r="E65" s="24"/>
      <c r="F65" s="37"/>
      <c r="H65" s="19"/>
      <c r="I65" s="19"/>
    </row>
    <row r="66" spans="2:9" ht="11.25" customHeight="1" x14ac:dyDescent="0.15">
      <c r="B66" s="48" t="s">
        <v>176</v>
      </c>
      <c r="C66" s="48" t="s">
        <v>79</v>
      </c>
      <c r="D66" s="48" t="s">
        <v>83</v>
      </c>
      <c r="E66" s="48" t="s">
        <v>84</v>
      </c>
      <c r="F66" s="48" t="s">
        <v>85</v>
      </c>
      <c r="H66" s="19"/>
      <c r="I66" s="19"/>
    </row>
    <row r="67" spans="2:9" ht="11.25" customHeight="1" x14ac:dyDescent="0.15">
      <c r="B67" s="107">
        <f>Comparativo!K51</f>
        <v>0</v>
      </c>
      <c r="C67" s="29">
        <f>Comparativo!L51</f>
        <v>0</v>
      </c>
      <c r="D67" s="29">
        <f>Comparativo!M51</f>
        <v>0</v>
      </c>
      <c r="E67" s="29">
        <f>Comparativo!N51</f>
        <v>0</v>
      </c>
      <c r="F67" s="29">
        <f>Comparativo!O51</f>
        <v>0</v>
      </c>
      <c r="H67" s="19"/>
      <c r="I67" s="19"/>
    </row>
    <row r="68" spans="2:9" ht="11.25" customHeight="1" x14ac:dyDescent="0.15">
      <c r="B68" s="107">
        <f>Comparativo!K52</f>
        <v>0</v>
      </c>
      <c r="C68" s="29">
        <f>Comparativo!L52</f>
        <v>0</v>
      </c>
      <c r="D68" s="29">
        <f>Comparativo!M52</f>
        <v>0</v>
      </c>
      <c r="E68" s="29">
        <f>Comparativo!N52</f>
        <v>0</v>
      </c>
      <c r="F68" s="29">
        <f>Comparativo!O52</f>
        <v>0</v>
      </c>
      <c r="H68" s="19"/>
      <c r="I68" s="19"/>
    </row>
    <row r="69" spans="2:9" ht="11.25" customHeight="1" x14ac:dyDescent="0.15">
      <c r="B69" s="107">
        <f>Comparativo!K53</f>
        <v>0</v>
      </c>
      <c r="C69" s="29">
        <f>Comparativo!L53</f>
        <v>0</v>
      </c>
      <c r="D69" s="29">
        <f>Comparativo!M53</f>
        <v>0</v>
      </c>
      <c r="E69" s="29">
        <f>Comparativo!N53</f>
        <v>0</v>
      </c>
      <c r="F69" s="29">
        <f>Comparativo!O53</f>
        <v>0</v>
      </c>
      <c r="H69" s="19"/>
      <c r="I69" s="19"/>
    </row>
    <row r="70" spans="2:9" ht="11.25" customHeight="1" x14ac:dyDescent="0.15">
      <c r="B70" s="107">
        <f>Comparativo!K54</f>
        <v>0</v>
      </c>
      <c r="C70" s="29">
        <f>Comparativo!L54</f>
        <v>0</v>
      </c>
      <c r="D70" s="29">
        <f>Comparativo!M54</f>
        <v>0</v>
      </c>
      <c r="E70" s="29">
        <f>Comparativo!N54</f>
        <v>0</v>
      </c>
      <c r="F70" s="29">
        <f>Comparativo!O54</f>
        <v>0</v>
      </c>
      <c r="H70" s="19"/>
      <c r="I70" s="19"/>
    </row>
    <row r="71" spans="2:9" ht="11.25" customHeight="1" x14ac:dyDescent="0.15">
      <c r="B71" s="107">
        <f>Comparativo!K55</f>
        <v>0</v>
      </c>
      <c r="C71" s="29">
        <f>Comparativo!L55</f>
        <v>0</v>
      </c>
      <c r="D71" s="29">
        <f>Comparativo!M55</f>
        <v>0</v>
      </c>
      <c r="E71" s="29">
        <f>Comparativo!N55</f>
        <v>0</v>
      </c>
      <c r="F71" s="29">
        <f>Comparativo!O55</f>
        <v>0</v>
      </c>
      <c r="H71" s="19"/>
      <c r="I71" s="19"/>
    </row>
    <row r="72" spans="2:9" ht="11.25" customHeight="1" x14ac:dyDescent="0.15">
      <c r="B72" s="258">
        <f>Comparativo!K56</f>
        <v>0</v>
      </c>
      <c r="C72" s="259">
        <f>Comparativo!L56</f>
        <v>0</v>
      </c>
      <c r="D72" s="259">
        <f>Comparativo!M56</f>
        <v>0</v>
      </c>
      <c r="E72" s="259">
        <f>Comparativo!N56</f>
        <v>0</v>
      </c>
      <c r="F72" s="259">
        <f>Comparativo!O56</f>
        <v>0</v>
      </c>
      <c r="H72" s="19"/>
      <c r="I72" s="19"/>
    </row>
    <row r="73" spans="2:9" ht="11.25" customHeight="1" x14ac:dyDescent="0.15">
      <c r="B73" s="107">
        <f>Comparativo!K57</f>
        <v>0</v>
      </c>
      <c r="C73" s="29">
        <f>Comparativo!L57</f>
        <v>0</v>
      </c>
      <c r="D73" s="29">
        <f>Comparativo!M57</f>
        <v>0</v>
      </c>
      <c r="E73" s="29">
        <f>Comparativo!N57</f>
        <v>0</v>
      </c>
      <c r="F73" s="29">
        <f>Comparativo!O57</f>
        <v>0</v>
      </c>
      <c r="H73" s="19"/>
      <c r="I73" s="19"/>
    </row>
    <row r="74" spans="2:9" ht="11.25" customHeight="1" x14ac:dyDescent="0.15">
      <c r="B74" s="258">
        <f>Comparativo!K58</f>
        <v>0</v>
      </c>
      <c r="C74" s="259">
        <f>Comparativo!L58</f>
        <v>0</v>
      </c>
      <c r="D74" s="259">
        <f>Comparativo!M58</f>
        <v>0</v>
      </c>
      <c r="E74" s="259">
        <f>Comparativo!N58</f>
        <v>0</v>
      </c>
      <c r="F74" s="259">
        <f>Comparativo!O58</f>
        <v>0</v>
      </c>
      <c r="H74" s="19"/>
      <c r="I74" s="19"/>
    </row>
    <row r="75" spans="2:9" ht="11.25" customHeight="1" x14ac:dyDescent="0.15">
      <c r="B75" s="107">
        <f>Comparativo!K59</f>
        <v>0</v>
      </c>
      <c r="C75" s="29">
        <f>Comparativo!L59</f>
        <v>0</v>
      </c>
      <c r="D75" s="29">
        <f>Comparativo!M59</f>
        <v>0</v>
      </c>
      <c r="E75" s="29">
        <f>Comparativo!N59</f>
        <v>0</v>
      </c>
      <c r="F75" s="29">
        <f>Comparativo!O59</f>
        <v>0</v>
      </c>
      <c r="H75" s="19"/>
      <c r="I75" s="19"/>
    </row>
    <row r="76" spans="2:9" ht="11.25" customHeight="1" x14ac:dyDescent="0.15">
      <c r="B76" s="107">
        <f>Comparativo!K60</f>
        <v>0</v>
      </c>
      <c r="C76" s="29">
        <f>Comparativo!L60</f>
        <v>0</v>
      </c>
      <c r="D76" s="29">
        <f>Comparativo!M60</f>
        <v>0</v>
      </c>
      <c r="E76" s="29">
        <f>Comparativo!N60</f>
        <v>0</v>
      </c>
      <c r="F76" s="29">
        <f>Comparativo!O60</f>
        <v>0</v>
      </c>
      <c r="H76" s="19"/>
      <c r="I76" s="19"/>
    </row>
    <row r="77" spans="2:9" ht="11.25" customHeight="1" x14ac:dyDescent="0.15">
      <c r="B77" s="106">
        <f>Comparativo!K61</f>
        <v>0</v>
      </c>
      <c r="C77" s="106">
        <f>Comparativo!L61</f>
        <v>0</v>
      </c>
      <c r="D77" s="106">
        <f>Comparativo!M61</f>
        <v>0</v>
      </c>
      <c r="E77" s="106">
        <f>Comparativo!N61</f>
        <v>0</v>
      </c>
      <c r="F77" s="106">
        <f>Comparativo!O61</f>
        <v>0</v>
      </c>
      <c r="H77" s="19"/>
      <c r="I77" s="19"/>
    </row>
    <row r="78" spans="2:9" ht="11.25" customHeight="1" x14ac:dyDescent="0.15">
      <c r="B78" s="106">
        <f>Comparativo!K62</f>
        <v>0</v>
      </c>
      <c r="C78" s="106">
        <f>Comparativo!L62</f>
        <v>0</v>
      </c>
      <c r="D78" s="106">
        <f>Comparativo!M62</f>
        <v>0</v>
      </c>
      <c r="E78" s="106">
        <f>Comparativo!N62</f>
        <v>0</v>
      </c>
      <c r="F78" s="106">
        <f>Comparativo!O62</f>
        <v>0</v>
      </c>
      <c r="H78" s="19"/>
      <c r="I78" s="19"/>
    </row>
    <row r="79" spans="2:9" ht="2.25" customHeight="1" x14ac:dyDescent="0.15">
      <c r="H79" s="19"/>
      <c r="I79" s="19"/>
    </row>
    <row r="80" spans="2:9" ht="9" customHeight="1" x14ac:dyDescent="0.15">
      <c r="B80" s="177" t="s">
        <v>178</v>
      </c>
      <c r="H80" s="19"/>
      <c r="I80" s="19"/>
    </row>
    <row r="81" spans="2:9" ht="12.75" customHeight="1" x14ac:dyDescent="0.15">
      <c r="B81" s="351" t="s">
        <v>146</v>
      </c>
      <c r="C81" s="351"/>
      <c r="D81" s="351"/>
      <c r="E81" s="351"/>
      <c r="F81" s="351"/>
      <c r="H81" s="19"/>
      <c r="I81" s="19"/>
    </row>
    <row r="82" spans="2:9" x14ac:dyDescent="0.15">
      <c r="B82" s="351"/>
      <c r="C82" s="351"/>
      <c r="D82" s="351"/>
      <c r="E82" s="351"/>
      <c r="F82" s="351"/>
      <c r="H82" s="19"/>
      <c r="I82" s="19"/>
    </row>
    <row r="83" spans="2:9" ht="17.25" customHeight="1" x14ac:dyDescent="0.15">
      <c r="B83" s="352" t="s">
        <v>195</v>
      </c>
      <c r="C83" s="352"/>
      <c r="D83" s="352"/>
      <c r="E83" s="352"/>
      <c r="F83" s="352"/>
      <c r="H83" s="19"/>
      <c r="I83" s="19"/>
    </row>
    <row r="84" spans="2:9" ht="10.5" customHeight="1" x14ac:dyDescent="0.15">
      <c r="H84" s="19"/>
      <c r="I84" s="19"/>
    </row>
    <row r="85" spans="2:9" x14ac:dyDescent="0.15">
      <c r="H85" s="19"/>
      <c r="I85" s="19"/>
    </row>
    <row r="86" spans="2:9" x14ac:dyDescent="0.15">
      <c r="H86" s="19"/>
      <c r="I86" s="19"/>
    </row>
    <row r="87" spans="2:9" ht="9.75" customHeight="1" x14ac:dyDescent="0.15">
      <c r="H87" s="19"/>
      <c r="I87" s="19"/>
    </row>
    <row r="88" spans="2:9" x14ac:dyDescent="0.15">
      <c r="H88" s="19"/>
      <c r="I88" s="19"/>
    </row>
    <row r="89" spans="2:9" x14ac:dyDescent="0.15">
      <c r="H89" s="19"/>
      <c r="I89" s="19"/>
    </row>
    <row r="90" spans="2:9" x14ac:dyDescent="0.15">
      <c r="H90" s="19"/>
      <c r="I90" s="19"/>
    </row>
    <row r="91" spans="2:9" x14ac:dyDescent="0.15">
      <c r="H91" s="19"/>
      <c r="I91" s="19"/>
    </row>
    <row r="92" spans="2:9" x14ac:dyDescent="0.15">
      <c r="D92" s="2"/>
      <c r="H92" s="19"/>
      <c r="I92" s="19"/>
    </row>
    <row r="93" spans="2:9" x14ac:dyDescent="0.15">
      <c r="H93" s="19"/>
      <c r="I93" s="19"/>
    </row>
    <row r="97" spans="4:4" x14ac:dyDescent="0.15">
      <c r="D97" s="2"/>
    </row>
  </sheetData>
  <sheetProtection algorithmName="SHA-512" hashValue="yBK4+seiENZwwFNewu17H9aRqUqaEVi3VEAXsrCqlONVY8ibtfdoLZGqlSCLraXQLkG1Bfou9o8SqORWjgVwTA==" saltValue="ozOlLtNNkq9wuRb9nQXCFw==" spinCount="100000" sheet="1" objects="1" scenarios="1"/>
  <mergeCells count="3">
    <mergeCell ref="B15:F15"/>
    <mergeCell ref="B81:F82"/>
    <mergeCell ref="B83:F83"/>
  </mergeCells>
  <printOptions horizontalCentered="1" verticalCentered="1"/>
  <pageMargins left="0.05" right="0.05" top="0.05" bottom="0.05" header="0" footer="0"/>
  <pageSetup scale="92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7"/>
  <dimension ref="A1"/>
  <sheetViews>
    <sheetView view="pageBreakPreview" zoomScaleNormal="100" zoomScaleSheetLayoutView="100" zoomScalePageLayoutView="48" workbookViewId="0">
      <selection sqref="A1:G1048576"/>
    </sheetView>
  </sheetViews>
  <sheetFormatPr baseColWidth="10" defaultRowHeight="13" x14ac:dyDescent="0.15"/>
  <cols>
    <col min="7" max="7" width="7.6640625" customWidth="1"/>
    <col min="9" max="9" width="19" customWidth="1"/>
    <col min="13" max="13" width="6.5" customWidth="1"/>
    <col min="14" max="14" width="5.33203125" customWidth="1"/>
    <col min="18" max="18" width="19" customWidth="1"/>
    <col min="20" max="20" width="6.6640625" customWidth="1"/>
    <col min="21" max="21" width="5.33203125" customWidth="1"/>
    <col min="27" max="28" width="9.83203125" customWidth="1"/>
    <col min="34" max="34" width="7.6640625" customWidth="1"/>
    <col min="35" max="35" width="12.1640625" customWidth="1"/>
    <col min="36" max="36" width="17.5" customWidth="1"/>
    <col min="41" max="41" width="7.5" customWidth="1"/>
    <col min="42" max="42" width="6.5" customWidth="1"/>
    <col min="45" max="45" width="19" customWidth="1"/>
    <col min="51" max="51" width="15" customWidth="1"/>
    <col min="52" max="52" width="15.5" customWidth="1"/>
    <col min="53" max="53" width="22.6640625" customWidth="1"/>
    <col min="54" max="54" width="18.33203125" customWidth="1"/>
  </cols>
  <sheetData/>
  <sheetProtection algorithmName="SHA-512" hashValue="xrp7uD5KUaHKQy7gdfAegK9CHx5hod+he87iYX5qMLV91xaaHyRSg0HeEc2RhEKrIKBHcOk1gtdkcQiPYVqpZg==" saltValue="TALo4NFgC7uCWDE4ndF7aw==" spinCount="100000" sheet="1" objects="1" scenarios="1"/>
  <printOptions horizontalCentered="1" verticalCentered="1"/>
  <pageMargins left="0" right="0" top="0" bottom="0" header="0" footer="0"/>
  <pageSetup orientation="portrait" r:id="rId1"/>
  <colBreaks count="6" manualBreakCount="6">
    <brk id="7" max="44" man="1"/>
    <brk id="14" max="44" man="1"/>
    <brk id="21" max="44" man="1"/>
    <brk id="28" max="44" man="1"/>
    <brk id="35" max="44" man="1"/>
    <brk id="42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58351-6734-AE4D-A651-4BF954AC7C5C}">
  <dimension ref="A2:B3"/>
  <sheetViews>
    <sheetView workbookViewId="0">
      <selection activeCell="F10" sqref="F10"/>
    </sheetView>
  </sheetViews>
  <sheetFormatPr baseColWidth="10" defaultRowHeight="13" x14ac:dyDescent="0.15"/>
  <cols>
    <col min="1" max="1" width="12.83203125" customWidth="1"/>
    <col min="2" max="2" width="13.5" customWidth="1"/>
  </cols>
  <sheetData>
    <row r="2" spans="1:2" x14ac:dyDescent="0.15">
      <c r="A2" s="357" t="s">
        <v>213</v>
      </c>
      <c r="B2" s="357"/>
    </row>
    <row r="3" spans="1:2" x14ac:dyDescent="0.15">
      <c r="A3" s="2" t="s">
        <v>214</v>
      </c>
      <c r="B3" s="356">
        <v>44692</v>
      </c>
    </row>
  </sheetData>
  <mergeCells count="1">
    <mergeCell ref="A2:B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3"/>
  <dimension ref="A1:I12"/>
  <sheetViews>
    <sheetView workbookViewId="0">
      <selection activeCell="B4" sqref="B4"/>
    </sheetView>
  </sheetViews>
  <sheetFormatPr baseColWidth="10" defaultRowHeight="13" x14ac:dyDescent="0.15"/>
  <sheetData>
    <row r="1" spans="1:9" ht="23" x14ac:dyDescent="0.25">
      <c r="A1" s="1" t="s">
        <v>20</v>
      </c>
    </row>
    <row r="3" spans="1:9" x14ac:dyDescent="0.15">
      <c r="A3" s="7" t="s">
        <v>21</v>
      </c>
      <c r="B3" s="3"/>
      <c r="C3" s="3"/>
      <c r="D3" s="3"/>
      <c r="E3" s="3"/>
      <c r="F3" s="3"/>
      <c r="G3" s="3"/>
    </row>
    <row r="4" spans="1:9" x14ac:dyDescent="0.15">
      <c r="A4" s="13"/>
      <c r="B4" s="13" t="s">
        <v>93</v>
      </c>
      <c r="C4" s="13" t="s">
        <v>4</v>
      </c>
      <c r="D4" s="14" t="s">
        <v>39</v>
      </c>
      <c r="E4" s="13" t="s">
        <v>35</v>
      </c>
      <c r="F4" s="13">
        <v>1980</v>
      </c>
      <c r="G4" s="13"/>
    </row>
    <row r="8" spans="1:9" x14ac:dyDescent="0.15">
      <c r="I8" s="3"/>
    </row>
    <row r="12" spans="1:9" x14ac:dyDescent="0.15">
      <c r="I12" s="3"/>
    </row>
  </sheetData>
  <sheetProtection algorithmName="SHA-512" hashValue="6qgYscx8e6uzx9htuTRB7nD6egriPRnp/XF8Erlryt9+CtjZ0szOb8lEm4VQJytW/0B1lef8Ea3/MEkBepDJuQ==" saltValue="E74c8gSF+ugJNAFJBQMk/A==" spinCount="100000" sheet="1" objects="1" scenarios="1"/>
  <pageMargins left="0.7" right="0.7" top="0.75" bottom="0.75" header="0.3" footer="0.3"/>
  <pageSetup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600-000000000000}">
          <x14:formula1>
            <xm:f>Master!$G$3:$G$14</xm:f>
          </x14:formula1>
          <xm:sqref>E4</xm:sqref>
        </x14:dataValidation>
        <x14:dataValidation type="list" allowBlank="1" showInputMessage="1" showErrorMessage="1" xr:uid="{00000000-0002-0000-0600-000001000000}">
          <x14:formula1>
            <xm:f>Master!$F$3:$F$33</xm:f>
          </x14:formula1>
          <xm:sqref>D4</xm:sqref>
        </x14:dataValidation>
        <x14:dataValidation type="list" allowBlank="1" showInputMessage="1" showErrorMessage="1" xr:uid="{00000000-0002-0000-0600-000002000000}">
          <x14:formula1>
            <xm:f>Master!$A$3:$A$4</xm:f>
          </x14:formula1>
          <xm:sqref>C4</xm:sqref>
        </x14:dataValidation>
        <x14:dataValidation type="list" allowBlank="1" showInputMessage="1" showErrorMessage="1" xr:uid="{00000000-0002-0000-0600-000003000000}">
          <x14:formula1>
            <xm:f>Master!$E$3:$E$6</xm:f>
          </x14:formula1>
          <xm:sqref>B4</xm:sqref>
        </x14:dataValidation>
        <x14:dataValidation type="list" allowBlank="1" showInputMessage="1" showErrorMessage="1" xr:uid="{00000000-0002-0000-0600-000004000000}">
          <x14:formula1>
            <xm:f>Master!$H$3:$H$77</xm:f>
          </x14:formula1>
          <xm:sqref>F4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2">
    <outlinePr summaryBelow="0" summaryRight="0"/>
  </sheetPr>
  <dimension ref="A1:AO99"/>
  <sheetViews>
    <sheetView topLeftCell="AC1048576" zoomScaleNormal="100" workbookViewId="0">
      <selection activeCell="AC1" sqref="A1:XFD1048576"/>
    </sheetView>
  </sheetViews>
  <sheetFormatPr baseColWidth="10" defaultColWidth="14.5" defaultRowHeight="15.75" customHeight="1" zeroHeight="1" x14ac:dyDescent="0.15"/>
  <cols>
    <col min="1" max="1" width="14.5" style="145"/>
    <col min="2" max="2" width="37.33203125" style="145" customWidth="1"/>
    <col min="3" max="4" width="14.5" style="145"/>
    <col min="5" max="5" width="27.5" style="145" customWidth="1"/>
    <col min="6" max="6" width="16.5" style="145" customWidth="1"/>
    <col min="7" max="8" width="14.5" style="145"/>
    <col min="9" max="10" width="41.33203125" style="145" customWidth="1"/>
    <col min="11" max="12" width="23.5" style="145" customWidth="1"/>
    <col min="13" max="13" width="14.5" style="145"/>
    <col min="14" max="14" width="17.6640625" style="145" bestFit="1" customWidth="1"/>
    <col min="15" max="15" width="22" style="145" customWidth="1"/>
    <col min="16" max="16" width="14.5" style="145"/>
    <col min="17" max="17" width="20.5" style="145" customWidth="1"/>
    <col min="18" max="19" width="14.5" style="145"/>
    <col min="20" max="20" width="20.33203125" style="145" customWidth="1"/>
    <col min="21" max="21" width="18.83203125" style="145" customWidth="1"/>
    <col min="22" max="22" width="28.33203125" style="145" customWidth="1"/>
    <col min="23" max="23" width="19.1640625" style="145" customWidth="1"/>
    <col min="24" max="24" width="14.83203125" style="145" customWidth="1"/>
    <col min="25" max="34" width="14.5" style="145"/>
    <col min="35" max="35" width="24.5" style="145" customWidth="1"/>
    <col min="36" max="36" width="28.33203125" style="145" customWidth="1"/>
    <col min="37" max="37" width="28.83203125" style="145" customWidth="1"/>
    <col min="38" max="38" width="14.5" style="145"/>
    <col min="39" max="39" width="18.33203125" style="145" customWidth="1"/>
    <col min="40" max="40" width="18.1640625" style="145" customWidth="1"/>
    <col min="41" max="41" width="19.6640625" style="145" customWidth="1"/>
    <col min="42" max="16384" width="14.5" style="145"/>
  </cols>
  <sheetData>
    <row r="1" spans="1:41" ht="30" hidden="1" customHeight="1" x14ac:dyDescent="0.25">
      <c r="A1" s="144" t="s">
        <v>19</v>
      </c>
      <c r="R1" s="353" t="s">
        <v>72</v>
      </c>
      <c r="S1" s="353"/>
      <c r="AC1" s="355" t="s">
        <v>160</v>
      </c>
      <c r="AD1" s="355"/>
      <c r="AE1" s="355" t="s">
        <v>161</v>
      </c>
      <c r="AF1" s="355"/>
      <c r="AG1" s="355" t="s">
        <v>162</v>
      </c>
      <c r="AH1" s="355"/>
      <c r="AI1" s="145" t="s">
        <v>166</v>
      </c>
      <c r="AJ1" s="145" t="s">
        <v>165</v>
      </c>
      <c r="AK1" s="145" t="s">
        <v>164</v>
      </c>
      <c r="AM1" s="189" t="s">
        <v>198</v>
      </c>
      <c r="AN1" s="188" t="s">
        <v>199</v>
      </c>
      <c r="AO1" s="189" t="s">
        <v>209</v>
      </c>
    </row>
    <row r="2" spans="1:41" ht="13.5" hidden="1" customHeight="1" x14ac:dyDescent="0.15">
      <c r="A2" s="146" t="s">
        <v>0</v>
      </c>
      <c r="B2" s="146" t="s">
        <v>1</v>
      </c>
      <c r="C2" s="146" t="s">
        <v>2</v>
      </c>
      <c r="D2" s="146" t="s">
        <v>76</v>
      </c>
      <c r="E2" s="146" t="s">
        <v>22</v>
      </c>
      <c r="F2" s="146" t="s">
        <v>27</v>
      </c>
      <c r="G2" s="146" t="s">
        <v>28</v>
      </c>
      <c r="H2" s="146" t="s">
        <v>29</v>
      </c>
      <c r="I2" s="146" t="s">
        <v>62</v>
      </c>
      <c r="J2" s="146" t="s">
        <v>68</v>
      </c>
      <c r="K2" s="146" t="s">
        <v>65</v>
      </c>
      <c r="L2" s="146" t="s">
        <v>74</v>
      </c>
      <c r="M2" s="146" t="s">
        <v>66</v>
      </c>
      <c r="N2" s="146" t="s">
        <v>69</v>
      </c>
      <c r="O2" s="146" t="s">
        <v>75</v>
      </c>
      <c r="P2" s="146" t="s">
        <v>67</v>
      </c>
      <c r="Q2" s="146" t="s">
        <v>73</v>
      </c>
      <c r="R2" s="147" t="s">
        <v>18</v>
      </c>
      <c r="S2" s="148">
        <v>40000</v>
      </c>
      <c r="T2" s="146" t="s">
        <v>80</v>
      </c>
      <c r="U2" s="146" t="s">
        <v>111</v>
      </c>
      <c r="V2" s="354" t="s">
        <v>68</v>
      </c>
      <c r="W2" s="354"/>
      <c r="X2" s="149" t="s">
        <v>152</v>
      </c>
      <c r="Y2" s="150" t="s">
        <v>153</v>
      </c>
      <c r="Z2" s="150" t="s">
        <v>154</v>
      </c>
      <c r="AA2" s="149" t="s">
        <v>155</v>
      </c>
      <c r="AB2" s="146" t="s">
        <v>159</v>
      </c>
      <c r="AC2" s="146" t="s">
        <v>18</v>
      </c>
      <c r="AD2" s="146" t="s">
        <v>163</v>
      </c>
      <c r="AE2" s="146" t="s">
        <v>18</v>
      </c>
      <c r="AF2" s="146" t="s">
        <v>163</v>
      </c>
      <c r="AG2" s="146" t="s">
        <v>18</v>
      </c>
      <c r="AH2" s="146" t="s">
        <v>163</v>
      </c>
      <c r="AI2" s="146" t="s">
        <v>163</v>
      </c>
      <c r="AJ2" s="146" t="s">
        <v>163</v>
      </c>
      <c r="AK2" s="146" t="s">
        <v>163</v>
      </c>
      <c r="AM2" s="145" t="s">
        <v>70</v>
      </c>
      <c r="AN2" s="145" t="s">
        <v>70</v>
      </c>
      <c r="AO2" s="145" t="s">
        <v>70</v>
      </c>
    </row>
    <row r="3" spans="1:41" ht="13" hidden="1" x14ac:dyDescent="0.15">
      <c r="A3" s="145" t="s">
        <v>4</v>
      </c>
      <c r="B3" s="145" t="s">
        <v>113</v>
      </c>
      <c r="C3" s="145" t="s">
        <v>8</v>
      </c>
      <c r="D3" s="145">
        <v>0.8</v>
      </c>
      <c r="E3" s="145" t="s">
        <v>93</v>
      </c>
      <c r="F3" s="151" t="s">
        <v>30</v>
      </c>
      <c r="G3" s="151" t="s">
        <v>30</v>
      </c>
      <c r="H3" s="145">
        <v>1946</v>
      </c>
      <c r="I3" s="145" t="s">
        <v>63</v>
      </c>
      <c r="J3" s="145">
        <v>0.89</v>
      </c>
      <c r="K3" s="152">
        <v>5000000</v>
      </c>
      <c r="L3" s="145">
        <v>0.87261999999999995</v>
      </c>
      <c r="M3" s="152">
        <v>9000</v>
      </c>
      <c r="N3" s="153" t="s">
        <v>70</v>
      </c>
      <c r="O3" s="154">
        <v>1.1146</v>
      </c>
      <c r="P3" s="155">
        <v>0</v>
      </c>
      <c r="Q3" s="156">
        <v>1</v>
      </c>
      <c r="R3" s="157">
        <v>0</v>
      </c>
      <c r="S3" s="158">
        <v>16257.969000000003</v>
      </c>
      <c r="T3" s="145">
        <v>2600</v>
      </c>
      <c r="U3" s="159">
        <v>1500</v>
      </c>
      <c r="V3" s="160" t="s">
        <v>147</v>
      </c>
      <c r="W3" s="161" t="e">
        <f>VLOOKUP('Datos Asegurado'!C24,Master!I3:J5,2,FALSE)</f>
        <v>#N/A</v>
      </c>
      <c r="X3" s="149" t="s">
        <v>156</v>
      </c>
      <c r="Y3" s="162">
        <v>0.15</v>
      </c>
      <c r="Z3" s="162">
        <v>0.15</v>
      </c>
      <c r="AA3" s="162">
        <v>0.15</v>
      </c>
      <c r="AB3" s="163">
        <v>400</v>
      </c>
      <c r="AC3" s="145">
        <f t="shared" ref="AC3:AC37" si="0">R3</f>
        <v>0</v>
      </c>
      <c r="AD3" s="164" t="e">
        <f>S3*$W$14+$AB$3</f>
        <v>#N/A</v>
      </c>
      <c r="AE3" s="145">
        <f>AC3</f>
        <v>0</v>
      </c>
      <c r="AF3" s="164" t="e">
        <f>AD3/(1-SUM($Y$3:$Y$5))</f>
        <v>#N/A</v>
      </c>
      <c r="AG3" s="145">
        <f>AE3</f>
        <v>0</v>
      </c>
      <c r="AH3" s="164" t="e">
        <f>AD3/(1-SUM($Z$3:$Z$5))</f>
        <v>#N/A</v>
      </c>
      <c r="AI3" s="164" t="e">
        <f>AF3</f>
        <v>#N/A</v>
      </c>
      <c r="AJ3" s="164" t="e">
        <f>AI3*90%</f>
        <v>#N/A</v>
      </c>
      <c r="AK3" s="164" t="e">
        <f>AI3</f>
        <v>#N/A</v>
      </c>
      <c r="AM3" s="145" t="s">
        <v>71</v>
      </c>
      <c r="AN3" s="145" t="s">
        <v>71</v>
      </c>
      <c r="AO3" s="145" t="s">
        <v>71</v>
      </c>
    </row>
    <row r="4" spans="1:41" ht="13" hidden="1" x14ac:dyDescent="0.15">
      <c r="A4" s="145" t="s">
        <v>6</v>
      </c>
      <c r="B4" s="145" t="s">
        <v>7</v>
      </c>
      <c r="C4" s="145" t="s">
        <v>5</v>
      </c>
      <c r="D4" s="145">
        <v>1</v>
      </c>
      <c r="E4" s="165" t="s">
        <v>204</v>
      </c>
      <c r="F4" s="151" t="s">
        <v>31</v>
      </c>
      <c r="G4" s="151" t="s">
        <v>31</v>
      </c>
      <c r="H4" s="145">
        <v>1947</v>
      </c>
      <c r="I4" s="145" t="s">
        <v>168</v>
      </c>
      <c r="J4" s="145">
        <v>0.95</v>
      </c>
      <c r="K4" s="152">
        <v>10000000</v>
      </c>
      <c r="L4" s="145">
        <v>0.91164999999999996</v>
      </c>
      <c r="M4" s="152">
        <v>17000</v>
      </c>
      <c r="N4" s="153" t="s">
        <v>70</v>
      </c>
      <c r="O4" s="154">
        <v>1.0789200000000001</v>
      </c>
      <c r="P4" s="155">
        <v>0.1</v>
      </c>
      <c r="Q4" s="166">
        <v>0.94257000000000002</v>
      </c>
      <c r="R4" s="157">
        <v>1</v>
      </c>
      <c r="S4" s="158">
        <v>14413.027840764884</v>
      </c>
      <c r="V4" s="145" t="s">
        <v>2</v>
      </c>
      <c r="W4" s="161" t="e">
        <f>VLOOKUP('Datos Asegurado'!C11,Master!B3:D35,3,FALSE)</f>
        <v>#N/A</v>
      </c>
      <c r="X4" s="149" t="s">
        <v>157</v>
      </c>
      <c r="Y4" s="162">
        <v>0.2</v>
      </c>
      <c r="Z4" s="162">
        <v>0.17</v>
      </c>
      <c r="AA4" s="162">
        <v>0.09</v>
      </c>
      <c r="AC4" s="145">
        <f t="shared" si="0"/>
        <v>1</v>
      </c>
      <c r="AD4" s="164" t="e">
        <f t="shared" ref="AD4:AD67" si="1">S4*$W$14+$AB$3</f>
        <v>#N/A</v>
      </c>
      <c r="AE4" s="145">
        <f t="shared" ref="AE4:AE67" si="2">AC4</f>
        <v>1</v>
      </c>
      <c r="AF4" s="164" t="e">
        <f t="shared" ref="AF4:AF67" si="3">AD4/(1-SUM($Y$3:$Y$5))</f>
        <v>#N/A</v>
      </c>
      <c r="AG4" s="145">
        <f t="shared" ref="AG4:AG67" si="4">AE4</f>
        <v>1</v>
      </c>
      <c r="AH4" s="164" t="e">
        <f t="shared" ref="AH4:AH67" si="5">AD4/(1-SUM($Z$3:$Z$5))</f>
        <v>#N/A</v>
      </c>
      <c r="AI4" s="164" t="e">
        <f t="shared" ref="AI4:AI67" si="6">AF4</f>
        <v>#N/A</v>
      </c>
      <c r="AJ4" s="164" t="e">
        <f t="shared" ref="AJ4:AJ67" si="7">AI4*90%</f>
        <v>#N/A</v>
      </c>
      <c r="AK4" s="164" t="e">
        <f t="shared" ref="AK4:AK67" si="8">AI4</f>
        <v>#N/A</v>
      </c>
    </row>
    <row r="5" spans="1:41" ht="13" hidden="1" x14ac:dyDescent="0.15">
      <c r="B5" s="145" t="s">
        <v>9</v>
      </c>
      <c r="C5" s="145" t="s">
        <v>5</v>
      </c>
      <c r="D5" s="145">
        <v>1</v>
      </c>
      <c r="E5" s="165" t="s">
        <v>23</v>
      </c>
      <c r="F5" s="151" t="s">
        <v>32</v>
      </c>
      <c r="G5" s="151" t="s">
        <v>32</v>
      </c>
      <c r="H5" s="145">
        <v>1948</v>
      </c>
      <c r="I5" s="145" t="s">
        <v>64</v>
      </c>
      <c r="J5" s="145">
        <v>1</v>
      </c>
      <c r="K5" s="152">
        <v>20000000</v>
      </c>
      <c r="L5" s="145">
        <v>0.95067000000000002</v>
      </c>
      <c r="M5" s="152">
        <v>35000</v>
      </c>
      <c r="N5" s="153" t="s">
        <v>70</v>
      </c>
      <c r="O5" s="154">
        <v>1.01542</v>
      </c>
      <c r="P5" s="155">
        <v>0.2</v>
      </c>
      <c r="Q5" s="166">
        <v>0.91091</v>
      </c>
      <c r="R5" s="157">
        <v>2</v>
      </c>
      <c r="S5" s="158">
        <v>12422.519968606075</v>
      </c>
      <c r="V5" s="145" t="s">
        <v>148</v>
      </c>
      <c r="W5" s="167" t="e">
        <f>VLOOKUP('Datos Asegurado'!C27,Master!K3:L6,2,FALSE)</f>
        <v>#N/A</v>
      </c>
      <c r="X5" s="149" t="s">
        <v>158</v>
      </c>
      <c r="Y5" s="162">
        <v>0.04</v>
      </c>
      <c r="Z5" s="162">
        <v>0.04</v>
      </c>
      <c r="AA5" s="162">
        <v>0.04</v>
      </c>
      <c r="AC5" s="145">
        <f t="shared" si="0"/>
        <v>2</v>
      </c>
      <c r="AD5" s="164" t="e">
        <f t="shared" si="1"/>
        <v>#N/A</v>
      </c>
      <c r="AE5" s="145">
        <f t="shared" si="2"/>
        <v>2</v>
      </c>
      <c r="AF5" s="164" t="e">
        <f t="shared" si="3"/>
        <v>#N/A</v>
      </c>
      <c r="AG5" s="145">
        <f t="shared" si="4"/>
        <v>2</v>
      </c>
      <c r="AH5" s="164" t="e">
        <f t="shared" si="5"/>
        <v>#N/A</v>
      </c>
      <c r="AI5" s="164" t="e">
        <f t="shared" si="6"/>
        <v>#N/A</v>
      </c>
      <c r="AJ5" s="164" t="e">
        <f t="shared" si="7"/>
        <v>#N/A</v>
      </c>
      <c r="AK5" s="164" t="e">
        <f t="shared" si="8"/>
        <v>#N/A</v>
      </c>
    </row>
    <row r="6" spans="1:41" ht="13" hidden="1" x14ac:dyDescent="0.15">
      <c r="B6" s="145" t="s">
        <v>114</v>
      </c>
      <c r="C6" s="145" t="s">
        <v>8</v>
      </c>
      <c r="D6" s="145">
        <v>0.8</v>
      </c>
      <c r="E6" s="165" t="s">
        <v>205</v>
      </c>
      <c r="F6" s="151" t="s">
        <v>33</v>
      </c>
      <c r="G6" s="151" t="s">
        <v>33</v>
      </c>
      <c r="H6" s="145">
        <v>1949</v>
      </c>
      <c r="K6" s="152">
        <v>50000000</v>
      </c>
      <c r="L6" s="145">
        <v>1</v>
      </c>
      <c r="M6" s="152">
        <v>55000</v>
      </c>
      <c r="N6" s="153" t="s">
        <v>71</v>
      </c>
      <c r="O6" s="154">
        <v>0.95747000000000004</v>
      </c>
      <c r="R6" s="157">
        <v>3</v>
      </c>
      <c r="S6" s="158">
        <v>11563.463583180401</v>
      </c>
      <c r="V6" s="168" t="s">
        <v>149</v>
      </c>
      <c r="W6" s="167" t="e">
        <f>VLOOKUP('Datos Asegurado'!C29,Master!M3:O11,3,FALSE)</f>
        <v>#N/A</v>
      </c>
      <c r="X6" s="169" t="s">
        <v>169</v>
      </c>
      <c r="Y6" s="160">
        <f>SUM(Y3:Y5)</f>
        <v>0.38999999999999996</v>
      </c>
      <c r="Z6" s="160">
        <f>SUM(Z3:Z5)</f>
        <v>0.36</v>
      </c>
      <c r="AA6" s="160">
        <f>SUM(AA3:AA5)</f>
        <v>0.27999999999999997</v>
      </c>
      <c r="AC6" s="145">
        <f t="shared" si="0"/>
        <v>3</v>
      </c>
      <c r="AD6" s="164" t="e">
        <f t="shared" si="1"/>
        <v>#N/A</v>
      </c>
      <c r="AE6" s="145">
        <f t="shared" si="2"/>
        <v>3</v>
      </c>
      <c r="AF6" s="164" t="e">
        <f t="shared" si="3"/>
        <v>#N/A</v>
      </c>
      <c r="AG6" s="145">
        <f t="shared" si="4"/>
        <v>3</v>
      </c>
      <c r="AH6" s="164" t="e">
        <f t="shared" si="5"/>
        <v>#N/A</v>
      </c>
      <c r="AI6" s="164" t="e">
        <f t="shared" si="6"/>
        <v>#N/A</v>
      </c>
      <c r="AJ6" s="164" t="e">
        <f t="shared" si="7"/>
        <v>#N/A</v>
      </c>
      <c r="AK6" s="164" t="e">
        <f t="shared" si="8"/>
        <v>#N/A</v>
      </c>
    </row>
    <row r="7" spans="1:41" ht="13" hidden="1" x14ac:dyDescent="0.15">
      <c r="B7" s="145" t="s">
        <v>115</v>
      </c>
      <c r="C7" s="145" t="s">
        <v>8</v>
      </c>
      <c r="D7" s="145">
        <v>0.8</v>
      </c>
      <c r="F7" s="151" t="s">
        <v>34</v>
      </c>
      <c r="G7" s="151" t="s">
        <v>34</v>
      </c>
      <c r="H7" s="145">
        <v>1950</v>
      </c>
      <c r="M7" s="152">
        <v>115000</v>
      </c>
      <c r="N7" s="153" t="s">
        <v>71</v>
      </c>
      <c r="O7" s="154">
        <v>0.82316999999999996</v>
      </c>
      <c r="P7" s="155"/>
      <c r="Q7" s="170"/>
      <c r="R7" s="157">
        <v>4</v>
      </c>
      <c r="S7" s="158">
        <v>10630.927064436317</v>
      </c>
      <c r="V7" s="168" t="s">
        <v>67</v>
      </c>
      <c r="W7" s="171">
        <f>VLOOKUP('Datos Asegurado'!C31,Master!P3:Q7,2,FALSE)</f>
        <v>1</v>
      </c>
      <c r="X7" s="169" t="s">
        <v>170</v>
      </c>
      <c r="Y7" s="160">
        <f>1-Y6</f>
        <v>0.6100000000000001</v>
      </c>
      <c r="Z7" s="160">
        <f>1-Z6</f>
        <v>0.64</v>
      </c>
      <c r="AA7" s="160">
        <f>1-AA6</f>
        <v>0.72</v>
      </c>
      <c r="AC7" s="145">
        <f t="shared" si="0"/>
        <v>4</v>
      </c>
      <c r="AD7" s="164" t="e">
        <f t="shared" si="1"/>
        <v>#N/A</v>
      </c>
      <c r="AE7" s="145">
        <f t="shared" si="2"/>
        <v>4</v>
      </c>
      <c r="AF7" s="164" t="e">
        <f t="shared" si="3"/>
        <v>#N/A</v>
      </c>
      <c r="AG7" s="145">
        <f t="shared" si="4"/>
        <v>4</v>
      </c>
      <c r="AH7" s="164" t="e">
        <f t="shared" si="5"/>
        <v>#N/A</v>
      </c>
      <c r="AI7" s="164" t="e">
        <f t="shared" si="6"/>
        <v>#N/A</v>
      </c>
      <c r="AJ7" s="164" t="e">
        <f t="shared" si="7"/>
        <v>#N/A</v>
      </c>
      <c r="AK7" s="164" t="e">
        <f t="shared" si="8"/>
        <v>#N/A</v>
      </c>
    </row>
    <row r="8" spans="1:41" ht="13" hidden="1" x14ac:dyDescent="0.15">
      <c r="B8" s="145" t="s">
        <v>116</v>
      </c>
      <c r="C8" s="145" t="s">
        <v>8</v>
      </c>
      <c r="D8" s="145">
        <v>0.8</v>
      </c>
      <c r="F8" s="151" t="s">
        <v>35</v>
      </c>
      <c r="G8" s="151" t="s">
        <v>35</v>
      </c>
      <c r="H8" s="145">
        <v>1951</v>
      </c>
      <c r="O8" s="154"/>
      <c r="Q8" s="168"/>
      <c r="R8" s="157">
        <v>5</v>
      </c>
      <c r="S8" s="158">
        <v>10995.294412953532</v>
      </c>
      <c r="V8" s="172" t="s">
        <v>95</v>
      </c>
      <c r="W8" s="167">
        <v>0.85492999999999997</v>
      </c>
      <c r="AC8" s="145">
        <f t="shared" si="0"/>
        <v>5</v>
      </c>
      <c r="AD8" s="164" t="e">
        <f t="shared" si="1"/>
        <v>#N/A</v>
      </c>
      <c r="AE8" s="145">
        <f t="shared" si="2"/>
        <v>5</v>
      </c>
      <c r="AF8" s="164" t="e">
        <f t="shared" si="3"/>
        <v>#N/A</v>
      </c>
      <c r="AG8" s="145">
        <f t="shared" si="4"/>
        <v>5</v>
      </c>
      <c r="AH8" s="164" t="e">
        <f t="shared" si="5"/>
        <v>#N/A</v>
      </c>
      <c r="AI8" s="164" t="e">
        <f t="shared" si="6"/>
        <v>#N/A</v>
      </c>
      <c r="AJ8" s="164" t="e">
        <f t="shared" si="7"/>
        <v>#N/A</v>
      </c>
      <c r="AK8" s="164" t="e">
        <f t="shared" si="8"/>
        <v>#N/A</v>
      </c>
    </row>
    <row r="9" spans="1:41" ht="13" hidden="1" x14ac:dyDescent="0.15">
      <c r="B9" s="145" t="s">
        <v>117</v>
      </c>
      <c r="C9" s="145" t="s">
        <v>8</v>
      </c>
      <c r="D9" s="145">
        <v>0.8</v>
      </c>
      <c r="F9" s="151" t="s">
        <v>36</v>
      </c>
      <c r="G9" s="151" t="s">
        <v>36</v>
      </c>
      <c r="H9" s="145">
        <v>1952</v>
      </c>
      <c r="I9" s="173"/>
      <c r="O9" s="154"/>
      <c r="R9" s="157">
        <v>6</v>
      </c>
      <c r="S9" s="158">
        <v>11372.150189230695</v>
      </c>
      <c r="V9" s="172" t="s">
        <v>172</v>
      </c>
      <c r="W9" s="167">
        <v>0.9</v>
      </c>
      <c r="AC9" s="145">
        <f t="shared" si="0"/>
        <v>6</v>
      </c>
      <c r="AD9" s="164" t="e">
        <f t="shared" si="1"/>
        <v>#N/A</v>
      </c>
      <c r="AE9" s="145">
        <f t="shared" si="2"/>
        <v>6</v>
      </c>
      <c r="AF9" s="164" t="e">
        <f t="shared" si="3"/>
        <v>#N/A</v>
      </c>
      <c r="AG9" s="145">
        <f t="shared" si="4"/>
        <v>6</v>
      </c>
      <c r="AH9" s="164" t="e">
        <f t="shared" si="5"/>
        <v>#N/A</v>
      </c>
      <c r="AI9" s="164" t="e">
        <f t="shared" si="6"/>
        <v>#N/A</v>
      </c>
      <c r="AJ9" s="164" t="e">
        <f t="shared" si="7"/>
        <v>#N/A</v>
      </c>
      <c r="AK9" s="164" t="e">
        <f t="shared" si="8"/>
        <v>#N/A</v>
      </c>
    </row>
    <row r="10" spans="1:41" ht="13" hidden="1" x14ac:dyDescent="0.15">
      <c r="B10" s="145" t="s">
        <v>118</v>
      </c>
      <c r="C10" s="145" t="s">
        <v>8</v>
      </c>
      <c r="D10" s="145">
        <v>0.8</v>
      </c>
      <c r="F10" s="151" t="s">
        <v>37</v>
      </c>
      <c r="G10" s="151" t="s">
        <v>37</v>
      </c>
      <c r="H10" s="145">
        <v>1953</v>
      </c>
      <c r="M10" s="174"/>
      <c r="N10" s="153"/>
      <c r="O10" s="154"/>
      <c r="R10" s="157">
        <v>7</v>
      </c>
      <c r="S10" s="158">
        <v>11761.922425111356</v>
      </c>
      <c r="V10" s="172" t="s">
        <v>96</v>
      </c>
      <c r="W10" s="167">
        <v>1</v>
      </c>
      <c r="AC10" s="145">
        <f t="shared" si="0"/>
        <v>7</v>
      </c>
      <c r="AD10" s="164" t="e">
        <f t="shared" si="1"/>
        <v>#N/A</v>
      </c>
      <c r="AE10" s="145">
        <f t="shared" si="2"/>
        <v>7</v>
      </c>
      <c r="AF10" s="164" t="e">
        <f t="shared" si="3"/>
        <v>#N/A</v>
      </c>
      <c r="AG10" s="145">
        <f t="shared" si="4"/>
        <v>7</v>
      </c>
      <c r="AH10" s="164" t="e">
        <f t="shared" si="5"/>
        <v>#N/A</v>
      </c>
      <c r="AI10" s="164" t="e">
        <f t="shared" si="6"/>
        <v>#N/A</v>
      </c>
      <c r="AJ10" s="164" t="e">
        <f t="shared" si="7"/>
        <v>#N/A</v>
      </c>
      <c r="AK10" s="164" t="e">
        <f t="shared" si="8"/>
        <v>#N/A</v>
      </c>
    </row>
    <row r="11" spans="1:41" ht="13" hidden="1" x14ac:dyDescent="0.15">
      <c r="B11" s="145" t="s">
        <v>206</v>
      </c>
      <c r="C11" s="145" t="s">
        <v>5</v>
      </c>
      <c r="D11" s="145">
        <v>1</v>
      </c>
      <c r="F11" s="151" t="s">
        <v>38</v>
      </c>
      <c r="G11" s="151" t="s">
        <v>38</v>
      </c>
      <c r="H11" s="145">
        <v>1954</v>
      </c>
      <c r="K11" s="168"/>
      <c r="M11" s="174"/>
      <c r="N11" s="153"/>
      <c r="O11" s="154"/>
      <c r="R11" s="157">
        <v>8</v>
      </c>
      <c r="S11" s="158">
        <v>12165.053822921418</v>
      </c>
      <c r="V11" s="172" t="s">
        <v>171</v>
      </c>
      <c r="W11" s="167">
        <v>0.98</v>
      </c>
      <c r="AC11" s="145">
        <f t="shared" si="0"/>
        <v>8</v>
      </c>
      <c r="AD11" s="164" t="e">
        <f t="shared" si="1"/>
        <v>#N/A</v>
      </c>
      <c r="AE11" s="145">
        <f t="shared" si="2"/>
        <v>8</v>
      </c>
      <c r="AF11" s="164" t="e">
        <f t="shared" si="3"/>
        <v>#N/A</v>
      </c>
      <c r="AG11" s="145">
        <f t="shared" si="4"/>
        <v>8</v>
      </c>
      <c r="AH11" s="164" t="e">
        <f t="shared" si="5"/>
        <v>#N/A</v>
      </c>
      <c r="AI11" s="164" t="e">
        <f t="shared" si="6"/>
        <v>#N/A</v>
      </c>
      <c r="AJ11" s="164" t="e">
        <f t="shared" si="7"/>
        <v>#N/A</v>
      </c>
      <c r="AK11" s="164" t="e">
        <f t="shared" si="8"/>
        <v>#N/A</v>
      </c>
    </row>
    <row r="12" spans="1:41" ht="13" hidden="1" x14ac:dyDescent="0.15">
      <c r="B12" s="145" t="s">
        <v>207</v>
      </c>
      <c r="C12" s="145" t="s">
        <v>8</v>
      </c>
      <c r="D12" s="145">
        <v>0.8</v>
      </c>
      <c r="F12" s="151" t="s">
        <v>39</v>
      </c>
      <c r="G12" s="151" t="s">
        <v>39</v>
      </c>
      <c r="H12" s="145">
        <v>1955</v>
      </c>
      <c r="M12" s="168"/>
      <c r="R12" s="157">
        <v>9</v>
      </c>
      <c r="S12" s="158">
        <v>12582.002258289331</v>
      </c>
      <c r="V12" s="172" t="s">
        <v>97</v>
      </c>
      <c r="W12" s="167">
        <v>0.95</v>
      </c>
      <c r="AC12" s="145">
        <f t="shared" si="0"/>
        <v>9</v>
      </c>
      <c r="AD12" s="164" t="e">
        <f t="shared" si="1"/>
        <v>#N/A</v>
      </c>
      <c r="AE12" s="145">
        <f t="shared" si="2"/>
        <v>9</v>
      </c>
      <c r="AF12" s="164" t="e">
        <f t="shared" si="3"/>
        <v>#N/A</v>
      </c>
      <c r="AG12" s="145">
        <f t="shared" si="4"/>
        <v>9</v>
      </c>
      <c r="AH12" s="164" t="e">
        <f t="shared" si="5"/>
        <v>#N/A</v>
      </c>
      <c r="AI12" s="164" t="e">
        <f t="shared" si="6"/>
        <v>#N/A</v>
      </c>
      <c r="AJ12" s="164" t="e">
        <f t="shared" si="7"/>
        <v>#N/A</v>
      </c>
      <c r="AK12" s="164" t="e">
        <f t="shared" si="8"/>
        <v>#N/A</v>
      </c>
    </row>
    <row r="13" spans="1:41" ht="13" hidden="1" x14ac:dyDescent="0.15">
      <c r="B13" s="145" t="s">
        <v>119</v>
      </c>
      <c r="C13" s="145" t="s">
        <v>8</v>
      </c>
      <c r="D13" s="145">
        <v>0.8</v>
      </c>
      <c r="F13" s="151" t="s">
        <v>40</v>
      </c>
      <c r="G13" s="151" t="s">
        <v>40</v>
      </c>
      <c r="H13" s="145">
        <v>1956</v>
      </c>
      <c r="R13" s="157">
        <v>10</v>
      </c>
      <c r="S13" s="158">
        <v>13013.241300200078</v>
      </c>
      <c r="V13" s="172" t="s">
        <v>98</v>
      </c>
      <c r="W13" s="167">
        <v>0.95</v>
      </c>
      <c r="AC13" s="145">
        <f t="shared" si="0"/>
        <v>10</v>
      </c>
      <c r="AD13" s="164" t="e">
        <f t="shared" si="1"/>
        <v>#N/A</v>
      </c>
      <c r="AE13" s="145">
        <f t="shared" si="2"/>
        <v>10</v>
      </c>
      <c r="AF13" s="164" t="e">
        <f t="shared" si="3"/>
        <v>#N/A</v>
      </c>
      <c r="AG13" s="145">
        <f t="shared" si="4"/>
        <v>10</v>
      </c>
      <c r="AH13" s="164" t="e">
        <f t="shared" si="5"/>
        <v>#N/A</v>
      </c>
      <c r="AI13" s="164" t="e">
        <f t="shared" si="6"/>
        <v>#N/A</v>
      </c>
      <c r="AJ13" s="164" t="e">
        <f t="shared" si="7"/>
        <v>#N/A</v>
      </c>
      <c r="AK13" s="164" t="e">
        <f t="shared" si="8"/>
        <v>#N/A</v>
      </c>
    </row>
    <row r="14" spans="1:41" ht="13" hidden="1" x14ac:dyDescent="0.15">
      <c r="B14" s="145" t="s">
        <v>120</v>
      </c>
      <c r="C14" s="145" t="s">
        <v>8</v>
      </c>
      <c r="D14" s="145">
        <v>0.8</v>
      </c>
      <c r="F14" s="151" t="s">
        <v>41</v>
      </c>
      <c r="G14" s="151" t="s">
        <v>41</v>
      </c>
      <c r="H14" s="145">
        <v>1957</v>
      </c>
      <c r="R14" s="157">
        <v>11</v>
      </c>
      <c r="S14" s="158">
        <v>13459.260748873632</v>
      </c>
      <c r="V14" s="172" t="s">
        <v>150</v>
      </c>
      <c r="W14" s="175" t="e">
        <f>W5*W6*W7*W8*W9*W10*W11*W12*W13*W4</f>
        <v>#N/A</v>
      </c>
      <c r="AC14" s="145">
        <f t="shared" si="0"/>
        <v>11</v>
      </c>
      <c r="AD14" s="164" t="e">
        <f t="shared" si="1"/>
        <v>#N/A</v>
      </c>
      <c r="AE14" s="145">
        <f t="shared" si="2"/>
        <v>11</v>
      </c>
      <c r="AF14" s="164" t="e">
        <f t="shared" si="3"/>
        <v>#N/A</v>
      </c>
      <c r="AG14" s="145">
        <f t="shared" si="4"/>
        <v>11</v>
      </c>
      <c r="AH14" s="164" t="e">
        <f t="shared" si="5"/>
        <v>#N/A</v>
      </c>
      <c r="AI14" s="164" t="e">
        <f t="shared" si="6"/>
        <v>#N/A</v>
      </c>
      <c r="AJ14" s="164" t="e">
        <f t="shared" si="7"/>
        <v>#N/A</v>
      </c>
      <c r="AK14" s="164" t="e">
        <f t="shared" si="8"/>
        <v>#N/A</v>
      </c>
    </row>
    <row r="15" spans="1:41" ht="13" hidden="1" x14ac:dyDescent="0.15">
      <c r="B15" s="145" t="s">
        <v>121</v>
      </c>
      <c r="C15" s="145" t="s">
        <v>8</v>
      </c>
      <c r="D15" s="145">
        <v>0.8</v>
      </c>
      <c r="F15" s="151" t="s">
        <v>42</v>
      </c>
      <c r="G15" s="151"/>
      <c r="H15" s="145">
        <v>1958</v>
      </c>
      <c r="K15" s="173"/>
      <c r="R15" s="157">
        <v>12</v>
      </c>
      <c r="S15" s="158">
        <v>13920.567192078823</v>
      </c>
      <c r="V15" s="172" t="s">
        <v>151</v>
      </c>
      <c r="W15" s="175" t="e">
        <f>W3*W4*W5*W6*W7*W8*W9*W10*W11*W12*W13</f>
        <v>#N/A</v>
      </c>
      <c r="X15" s="176"/>
      <c r="AC15" s="145">
        <f t="shared" si="0"/>
        <v>12</v>
      </c>
      <c r="AD15" s="164" t="e">
        <f t="shared" si="1"/>
        <v>#N/A</v>
      </c>
      <c r="AE15" s="145">
        <f t="shared" si="2"/>
        <v>12</v>
      </c>
      <c r="AF15" s="164" t="e">
        <f t="shared" si="3"/>
        <v>#N/A</v>
      </c>
      <c r="AG15" s="145">
        <f t="shared" si="4"/>
        <v>12</v>
      </c>
      <c r="AH15" s="164" t="e">
        <f t="shared" si="5"/>
        <v>#N/A</v>
      </c>
      <c r="AI15" s="164" t="e">
        <f t="shared" si="6"/>
        <v>#N/A</v>
      </c>
      <c r="AJ15" s="164" t="e">
        <f t="shared" si="7"/>
        <v>#N/A</v>
      </c>
      <c r="AK15" s="164" t="e">
        <f t="shared" si="8"/>
        <v>#N/A</v>
      </c>
    </row>
    <row r="16" spans="1:41" ht="13" hidden="1" x14ac:dyDescent="0.15">
      <c r="B16" s="145" t="s">
        <v>122</v>
      </c>
      <c r="C16" s="145" t="s">
        <v>8</v>
      </c>
      <c r="D16" s="145">
        <v>0.8</v>
      </c>
      <c r="F16" s="151" t="s">
        <v>43</v>
      </c>
      <c r="G16" s="151"/>
      <c r="H16" s="145">
        <v>1959</v>
      </c>
      <c r="R16" s="157">
        <v>13</v>
      </c>
      <c r="S16" s="158">
        <v>14397.684580514455</v>
      </c>
      <c r="AC16" s="145">
        <f t="shared" si="0"/>
        <v>13</v>
      </c>
      <c r="AD16" s="164" t="e">
        <f t="shared" si="1"/>
        <v>#N/A</v>
      </c>
      <c r="AE16" s="145">
        <f t="shared" si="2"/>
        <v>13</v>
      </c>
      <c r="AF16" s="164" t="e">
        <f t="shared" si="3"/>
        <v>#N/A</v>
      </c>
      <c r="AG16" s="145">
        <f t="shared" si="4"/>
        <v>13</v>
      </c>
      <c r="AH16" s="164" t="e">
        <f t="shared" si="5"/>
        <v>#N/A</v>
      </c>
      <c r="AI16" s="164" t="e">
        <f t="shared" si="6"/>
        <v>#N/A</v>
      </c>
      <c r="AJ16" s="164" t="e">
        <f t="shared" si="7"/>
        <v>#N/A</v>
      </c>
      <c r="AK16" s="164" t="e">
        <f t="shared" si="8"/>
        <v>#N/A</v>
      </c>
    </row>
    <row r="17" spans="2:37" ht="13" hidden="1" x14ac:dyDescent="0.15">
      <c r="B17" s="145" t="s">
        <v>10</v>
      </c>
      <c r="C17" s="145" t="s">
        <v>5</v>
      </c>
      <c r="D17" s="145">
        <v>1</v>
      </c>
      <c r="F17" s="151" t="s">
        <v>44</v>
      </c>
      <c r="H17" s="145">
        <v>1960</v>
      </c>
      <c r="R17" s="157">
        <v>14</v>
      </c>
      <c r="S17" s="158">
        <v>14891.15482291118</v>
      </c>
      <c r="AC17" s="145">
        <f t="shared" si="0"/>
        <v>14</v>
      </c>
      <c r="AD17" s="164" t="e">
        <f t="shared" si="1"/>
        <v>#N/A</v>
      </c>
      <c r="AE17" s="145">
        <f t="shared" si="2"/>
        <v>14</v>
      </c>
      <c r="AF17" s="164" t="e">
        <f t="shared" si="3"/>
        <v>#N/A</v>
      </c>
      <c r="AG17" s="145">
        <f t="shared" si="4"/>
        <v>14</v>
      </c>
      <c r="AH17" s="164" t="e">
        <f t="shared" si="5"/>
        <v>#N/A</v>
      </c>
      <c r="AI17" s="164" t="e">
        <f t="shared" si="6"/>
        <v>#N/A</v>
      </c>
      <c r="AJ17" s="164" t="e">
        <f t="shared" si="7"/>
        <v>#N/A</v>
      </c>
      <c r="AK17" s="164" t="e">
        <f t="shared" si="8"/>
        <v>#N/A</v>
      </c>
    </row>
    <row r="18" spans="2:37" ht="13" hidden="1" x14ac:dyDescent="0.15">
      <c r="B18" s="145" t="s">
        <v>123</v>
      </c>
      <c r="C18" s="145" t="s">
        <v>8</v>
      </c>
      <c r="D18" s="145">
        <v>0.8</v>
      </c>
      <c r="F18" s="151" t="s">
        <v>45</v>
      </c>
      <c r="H18" s="145">
        <v>1961</v>
      </c>
      <c r="R18" s="157">
        <v>15</v>
      </c>
      <c r="S18" s="158">
        <v>15401.538401530081</v>
      </c>
      <c r="AC18" s="145">
        <f t="shared" si="0"/>
        <v>15</v>
      </c>
      <c r="AD18" s="164" t="e">
        <f t="shared" si="1"/>
        <v>#N/A</v>
      </c>
      <c r="AE18" s="145">
        <f t="shared" si="2"/>
        <v>15</v>
      </c>
      <c r="AF18" s="164" t="e">
        <f t="shared" si="3"/>
        <v>#N/A</v>
      </c>
      <c r="AG18" s="145">
        <f t="shared" si="4"/>
        <v>15</v>
      </c>
      <c r="AH18" s="164" t="e">
        <f t="shared" si="5"/>
        <v>#N/A</v>
      </c>
      <c r="AI18" s="164" t="e">
        <f t="shared" si="6"/>
        <v>#N/A</v>
      </c>
      <c r="AJ18" s="164" t="e">
        <f t="shared" si="7"/>
        <v>#N/A</v>
      </c>
      <c r="AK18" s="164" t="e">
        <f t="shared" si="8"/>
        <v>#N/A</v>
      </c>
    </row>
    <row r="19" spans="2:37" ht="13" hidden="1" x14ac:dyDescent="0.15">
      <c r="B19" s="145" t="s">
        <v>124</v>
      </c>
      <c r="C19" s="145" t="s">
        <v>8</v>
      </c>
      <c r="D19" s="145">
        <v>0.8</v>
      </c>
      <c r="F19" s="151" t="s">
        <v>46</v>
      </c>
      <c r="H19" s="145">
        <v>1962</v>
      </c>
      <c r="R19" s="157">
        <v>16</v>
      </c>
      <c r="S19" s="158">
        <v>15929.415008757012</v>
      </c>
      <c r="AC19" s="145">
        <f t="shared" si="0"/>
        <v>16</v>
      </c>
      <c r="AD19" s="164" t="e">
        <f t="shared" si="1"/>
        <v>#N/A</v>
      </c>
      <c r="AE19" s="145">
        <f t="shared" si="2"/>
        <v>16</v>
      </c>
      <c r="AF19" s="164" t="e">
        <f t="shared" si="3"/>
        <v>#N/A</v>
      </c>
      <c r="AG19" s="145">
        <f t="shared" si="4"/>
        <v>16</v>
      </c>
      <c r="AH19" s="164" t="e">
        <f t="shared" si="5"/>
        <v>#N/A</v>
      </c>
      <c r="AI19" s="164" t="e">
        <f t="shared" si="6"/>
        <v>#N/A</v>
      </c>
      <c r="AJ19" s="164" t="e">
        <f t="shared" si="7"/>
        <v>#N/A</v>
      </c>
      <c r="AK19" s="164" t="e">
        <f t="shared" si="8"/>
        <v>#N/A</v>
      </c>
    </row>
    <row r="20" spans="2:37" ht="13" hidden="1" x14ac:dyDescent="0.15">
      <c r="B20" s="145" t="s">
        <v>125</v>
      </c>
      <c r="C20" s="145" t="s">
        <v>8</v>
      </c>
      <c r="D20" s="145">
        <v>0.8</v>
      </c>
      <c r="F20" s="151" t="s">
        <v>47</v>
      </c>
      <c r="H20" s="145">
        <v>1963</v>
      </c>
      <c r="R20" s="157">
        <v>17</v>
      </c>
      <c r="S20" s="158">
        <v>16475.384205515762</v>
      </c>
      <c r="AC20" s="145">
        <f t="shared" si="0"/>
        <v>17</v>
      </c>
      <c r="AD20" s="164" t="e">
        <f t="shared" si="1"/>
        <v>#N/A</v>
      </c>
      <c r="AE20" s="145">
        <f t="shared" si="2"/>
        <v>17</v>
      </c>
      <c r="AF20" s="164" t="e">
        <f t="shared" si="3"/>
        <v>#N/A</v>
      </c>
      <c r="AG20" s="145">
        <f t="shared" si="4"/>
        <v>17</v>
      </c>
      <c r="AH20" s="164" t="e">
        <f t="shared" si="5"/>
        <v>#N/A</v>
      </c>
      <c r="AI20" s="164" t="e">
        <f t="shared" si="6"/>
        <v>#N/A</v>
      </c>
      <c r="AJ20" s="164" t="e">
        <f t="shared" si="7"/>
        <v>#N/A</v>
      </c>
      <c r="AK20" s="164" t="e">
        <f t="shared" si="8"/>
        <v>#N/A</v>
      </c>
    </row>
    <row r="21" spans="2:37" ht="13" hidden="1" x14ac:dyDescent="0.15">
      <c r="B21" s="145" t="s">
        <v>11</v>
      </c>
      <c r="C21" s="145" t="s">
        <v>5</v>
      </c>
      <c r="D21" s="145">
        <v>1</v>
      </c>
      <c r="F21" s="151" t="s">
        <v>48</v>
      </c>
      <c r="H21" s="145">
        <v>1964</v>
      </c>
      <c r="R21" s="157">
        <v>18</v>
      </c>
      <c r="S21" s="158">
        <v>16973.026013074697</v>
      </c>
      <c r="AC21" s="145">
        <f t="shared" si="0"/>
        <v>18</v>
      </c>
      <c r="AD21" s="164" t="e">
        <f t="shared" si="1"/>
        <v>#N/A</v>
      </c>
      <c r="AE21" s="145">
        <f t="shared" si="2"/>
        <v>18</v>
      </c>
      <c r="AF21" s="164" t="e">
        <f t="shared" si="3"/>
        <v>#N/A</v>
      </c>
      <c r="AG21" s="145">
        <f t="shared" si="4"/>
        <v>18</v>
      </c>
      <c r="AH21" s="164" t="e">
        <f t="shared" si="5"/>
        <v>#N/A</v>
      </c>
      <c r="AI21" s="164" t="e">
        <f t="shared" si="6"/>
        <v>#N/A</v>
      </c>
      <c r="AJ21" s="164" t="e">
        <f t="shared" si="7"/>
        <v>#N/A</v>
      </c>
      <c r="AK21" s="164" t="e">
        <f t="shared" si="8"/>
        <v>#N/A</v>
      </c>
    </row>
    <row r="22" spans="2:37" ht="13" hidden="1" x14ac:dyDescent="0.15">
      <c r="B22" s="145" t="s">
        <v>126</v>
      </c>
      <c r="C22" s="145" t="s">
        <v>8</v>
      </c>
      <c r="D22" s="145">
        <v>0.8</v>
      </c>
      <c r="F22" s="151" t="s">
        <v>49</v>
      </c>
      <c r="H22" s="145">
        <v>1965</v>
      </c>
      <c r="R22" s="157">
        <v>19</v>
      </c>
      <c r="S22" s="158">
        <v>17712.20798378098</v>
      </c>
      <c r="AC22" s="145">
        <f t="shared" si="0"/>
        <v>19</v>
      </c>
      <c r="AD22" s="164" t="e">
        <f t="shared" si="1"/>
        <v>#N/A</v>
      </c>
      <c r="AE22" s="145">
        <f t="shared" si="2"/>
        <v>19</v>
      </c>
      <c r="AF22" s="164" t="e">
        <f t="shared" si="3"/>
        <v>#N/A</v>
      </c>
      <c r="AG22" s="145">
        <f t="shared" si="4"/>
        <v>19</v>
      </c>
      <c r="AH22" s="164" t="e">
        <f t="shared" si="5"/>
        <v>#N/A</v>
      </c>
      <c r="AI22" s="164" t="e">
        <f t="shared" si="6"/>
        <v>#N/A</v>
      </c>
      <c r="AJ22" s="164" t="e">
        <f t="shared" si="7"/>
        <v>#N/A</v>
      </c>
      <c r="AK22" s="164" t="e">
        <f t="shared" si="8"/>
        <v>#N/A</v>
      </c>
    </row>
    <row r="23" spans="2:37" ht="13" hidden="1" x14ac:dyDescent="0.15">
      <c r="B23" s="145" t="s">
        <v>127</v>
      </c>
      <c r="C23" s="145" t="s">
        <v>8</v>
      </c>
      <c r="D23" s="145">
        <v>0.8</v>
      </c>
      <c r="F23" s="151" t="s">
        <v>50</v>
      </c>
      <c r="H23" s="145">
        <v>1966</v>
      </c>
      <c r="R23" s="157">
        <v>20</v>
      </c>
      <c r="S23" s="158">
        <v>18521.788237411674</v>
      </c>
      <c r="AC23" s="145">
        <f t="shared" si="0"/>
        <v>20</v>
      </c>
      <c r="AD23" s="164" t="e">
        <f t="shared" si="1"/>
        <v>#N/A</v>
      </c>
      <c r="AE23" s="145">
        <f t="shared" si="2"/>
        <v>20</v>
      </c>
      <c r="AF23" s="164" t="e">
        <f t="shared" si="3"/>
        <v>#N/A</v>
      </c>
      <c r="AG23" s="145">
        <f t="shared" si="4"/>
        <v>20</v>
      </c>
      <c r="AH23" s="164" t="e">
        <f t="shared" si="5"/>
        <v>#N/A</v>
      </c>
      <c r="AI23" s="164" t="e">
        <f t="shared" si="6"/>
        <v>#N/A</v>
      </c>
      <c r="AJ23" s="164" t="e">
        <f t="shared" si="7"/>
        <v>#N/A</v>
      </c>
      <c r="AK23" s="164" t="e">
        <f t="shared" si="8"/>
        <v>#N/A</v>
      </c>
    </row>
    <row r="24" spans="2:37" ht="13" hidden="1" x14ac:dyDescent="0.15">
      <c r="B24" s="145" t="s">
        <v>128</v>
      </c>
      <c r="C24" s="145" t="s">
        <v>8</v>
      </c>
      <c r="D24" s="145">
        <v>0.8</v>
      </c>
      <c r="F24" s="151" t="s">
        <v>51</v>
      </c>
      <c r="H24" s="145">
        <v>1967</v>
      </c>
      <c r="R24" s="157">
        <v>21</v>
      </c>
      <c r="S24" s="158">
        <v>19331.368491042362</v>
      </c>
      <c r="AC24" s="145">
        <f t="shared" si="0"/>
        <v>21</v>
      </c>
      <c r="AD24" s="164" t="e">
        <f t="shared" si="1"/>
        <v>#N/A</v>
      </c>
      <c r="AE24" s="145">
        <f t="shared" si="2"/>
        <v>21</v>
      </c>
      <c r="AF24" s="164" t="e">
        <f t="shared" si="3"/>
        <v>#N/A</v>
      </c>
      <c r="AG24" s="145">
        <f t="shared" si="4"/>
        <v>21</v>
      </c>
      <c r="AH24" s="164" t="e">
        <f t="shared" si="5"/>
        <v>#N/A</v>
      </c>
      <c r="AI24" s="164" t="e">
        <f t="shared" si="6"/>
        <v>#N/A</v>
      </c>
      <c r="AJ24" s="164" t="e">
        <f t="shared" si="7"/>
        <v>#N/A</v>
      </c>
      <c r="AK24" s="164" t="e">
        <f t="shared" si="8"/>
        <v>#N/A</v>
      </c>
    </row>
    <row r="25" spans="2:37" ht="13" hidden="1" x14ac:dyDescent="0.15">
      <c r="B25" s="145" t="s">
        <v>193</v>
      </c>
      <c r="C25" s="145" t="s">
        <v>5</v>
      </c>
      <c r="D25" s="145">
        <v>1</v>
      </c>
      <c r="F25" s="151" t="s">
        <v>52</v>
      </c>
      <c r="H25" s="145">
        <v>1968</v>
      </c>
      <c r="R25" s="157">
        <v>22</v>
      </c>
      <c r="S25" s="158">
        <v>20091.669946625963</v>
      </c>
      <c r="AC25" s="145">
        <f t="shared" si="0"/>
        <v>22</v>
      </c>
      <c r="AD25" s="164" t="e">
        <f t="shared" si="1"/>
        <v>#N/A</v>
      </c>
      <c r="AE25" s="145">
        <f t="shared" si="2"/>
        <v>22</v>
      </c>
      <c r="AF25" s="164" t="e">
        <f t="shared" si="3"/>
        <v>#N/A</v>
      </c>
      <c r="AG25" s="145">
        <f t="shared" si="4"/>
        <v>22</v>
      </c>
      <c r="AH25" s="164" t="e">
        <f t="shared" si="5"/>
        <v>#N/A</v>
      </c>
      <c r="AI25" s="164" t="e">
        <f t="shared" si="6"/>
        <v>#N/A</v>
      </c>
      <c r="AJ25" s="164" t="e">
        <f t="shared" si="7"/>
        <v>#N/A</v>
      </c>
      <c r="AK25" s="164" t="e">
        <f t="shared" si="8"/>
        <v>#N/A</v>
      </c>
    </row>
    <row r="26" spans="2:37" ht="13" hidden="1" x14ac:dyDescent="0.15">
      <c r="B26" s="145" t="s">
        <v>192</v>
      </c>
      <c r="C26" s="145" t="s">
        <v>8</v>
      </c>
      <c r="D26" s="145">
        <v>0.8</v>
      </c>
      <c r="F26" s="151" t="s">
        <v>53</v>
      </c>
      <c r="H26" s="145">
        <v>1969</v>
      </c>
      <c r="R26" s="157">
        <v>23</v>
      </c>
      <c r="S26" s="158">
        <v>20957.56882659618</v>
      </c>
      <c r="AC26" s="145">
        <f t="shared" si="0"/>
        <v>23</v>
      </c>
      <c r="AD26" s="164" t="e">
        <f t="shared" si="1"/>
        <v>#N/A</v>
      </c>
      <c r="AE26" s="145">
        <f t="shared" si="2"/>
        <v>23</v>
      </c>
      <c r="AF26" s="164" t="e">
        <f t="shared" si="3"/>
        <v>#N/A</v>
      </c>
      <c r="AG26" s="145">
        <f t="shared" si="4"/>
        <v>23</v>
      </c>
      <c r="AH26" s="164" t="e">
        <f t="shared" si="5"/>
        <v>#N/A</v>
      </c>
      <c r="AI26" s="164" t="e">
        <f t="shared" si="6"/>
        <v>#N/A</v>
      </c>
      <c r="AJ26" s="164" t="e">
        <f t="shared" si="7"/>
        <v>#N/A</v>
      </c>
      <c r="AK26" s="164" t="e">
        <f t="shared" si="8"/>
        <v>#N/A</v>
      </c>
    </row>
    <row r="27" spans="2:37" ht="13" hidden="1" x14ac:dyDescent="0.15">
      <c r="B27" s="145" t="s">
        <v>129</v>
      </c>
      <c r="C27" s="145" t="s">
        <v>8</v>
      </c>
      <c r="D27" s="145">
        <v>0.8</v>
      </c>
      <c r="F27" s="151" t="s">
        <v>54</v>
      </c>
      <c r="H27" s="145">
        <v>1970</v>
      </c>
      <c r="R27" s="157">
        <v>24</v>
      </c>
      <c r="S27" s="158">
        <v>21767.149080226867</v>
      </c>
      <c r="AC27" s="145">
        <f t="shared" si="0"/>
        <v>24</v>
      </c>
      <c r="AD27" s="164" t="e">
        <f t="shared" si="1"/>
        <v>#N/A</v>
      </c>
      <c r="AE27" s="145">
        <f t="shared" si="2"/>
        <v>24</v>
      </c>
      <c r="AF27" s="164" t="e">
        <f t="shared" si="3"/>
        <v>#N/A</v>
      </c>
      <c r="AG27" s="145">
        <f t="shared" si="4"/>
        <v>24</v>
      </c>
      <c r="AH27" s="164" t="e">
        <f t="shared" si="5"/>
        <v>#N/A</v>
      </c>
      <c r="AI27" s="164" t="e">
        <f t="shared" si="6"/>
        <v>#N/A</v>
      </c>
      <c r="AJ27" s="164" t="e">
        <f t="shared" si="7"/>
        <v>#N/A</v>
      </c>
      <c r="AK27" s="164" t="e">
        <f t="shared" si="8"/>
        <v>#N/A</v>
      </c>
    </row>
    <row r="28" spans="2:37" ht="13" hidden="1" x14ac:dyDescent="0.15">
      <c r="B28" s="145" t="s">
        <v>130</v>
      </c>
      <c r="C28" s="145" t="s">
        <v>8</v>
      </c>
      <c r="D28" s="145">
        <v>0.8</v>
      </c>
      <c r="F28" s="151" t="s">
        <v>55</v>
      </c>
      <c r="H28" s="145">
        <v>1971</v>
      </c>
      <c r="R28" s="157">
        <v>25</v>
      </c>
      <c r="S28" s="158">
        <v>22330.335343622126</v>
      </c>
      <c r="AC28" s="145">
        <f t="shared" si="0"/>
        <v>25</v>
      </c>
      <c r="AD28" s="164" t="e">
        <f t="shared" si="1"/>
        <v>#N/A</v>
      </c>
      <c r="AE28" s="145">
        <f t="shared" si="2"/>
        <v>25</v>
      </c>
      <c r="AF28" s="164" t="e">
        <f t="shared" si="3"/>
        <v>#N/A</v>
      </c>
      <c r="AG28" s="145">
        <f t="shared" si="4"/>
        <v>25</v>
      </c>
      <c r="AH28" s="164" t="e">
        <f t="shared" si="5"/>
        <v>#N/A</v>
      </c>
      <c r="AI28" s="164" t="e">
        <f t="shared" si="6"/>
        <v>#N/A</v>
      </c>
      <c r="AJ28" s="164" t="e">
        <f t="shared" si="7"/>
        <v>#N/A</v>
      </c>
      <c r="AK28" s="164" t="e">
        <f t="shared" si="8"/>
        <v>#N/A</v>
      </c>
    </row>
    <row r="29" spans="2:37" ht="13" hidden="1" x14ac:dyDescent="0.15">
      <c r="B29" s="145" t="s">
        <v>13</v>
      </c>
      <c r="C29" s="145" t="s">
        <v>5</v>
      </c>
      <c r="D29" s="145">
        <v>1</v>
      </c>
      <c r="F29" s="151" t="s">
        <v>56</v>
      </c>
      <c r="H29" s="145">
        <v>1972</v>
      </c>
      <c r="R29" s="157">
        <v>26</v>
      </c>
      <c r="S29" s="158">
        <v>23196.234223592342</v>
      </c>
      <c r="AC29" s="145">
        <f t="shared" si="0"/>
        <v>26</v>
      </c>
      <c r="AD29" s="164" t="e">
        <f t="shared" si="1"/>
        <v>#N/A</v>
      </c>
      <c r="AE29" s="145">
        <f t="shared" si="2"/>
        <v>26</v>
      </c>
      <c r="AF29" s="164" t="e">
        <f t="shared" si="3"/>
        <v>#N/A</v>
      </c>
      <c r="AG29" s="145">
        <f t="shared" si="4"/>
        <v>26</v>
      </c>
      <c r="AH29" s="164" t="e">
        <f t="shared" si="5"/>
        <v>#N/A</v>
      </c>
      <c r="AI29" s="164" t="e">
        <f t="shared" si="6"/>
        <v>#N/A</v>
      </c>
      <c r="AJ29" s="164" t="e">
        <f t="shared" si="7"/>
        <v>#N/A</v>
      </c>
      <c r="AK29" s="164" t="e">
        <f t="shared" si="8"/>
        <v>#N/A</v>
      </c>
    </row>
    <row r="30" spans="2:37" ht="13" hidden="1" x14ac:dyDescent="0.15">
      <c r="B30" s="145" t="s">
        <v>131</v>
      </c>
      <c r="C30" s="145" t="s">
        <v>8</v>
      </c>
      <c r="D30" s="145">
        <v>0.8</v>
      </c>
      <c r="F30" s="151" t="s">
        <v>57</v>
      </c>
      <c r="H30" s="145">
        <v>1973</v>
      </c>
      <c r="R30" s="157">
        <v>27</v>
      </c>
      <c r="S30" s="158">
        <v>24033.973790392793</v>
      </c>
      <c r="AC30" s="145">
        <f t="shared" si="0"/>
        <v>27</v>
      </c>
      <c r="AD30" s="164" t="e">
        <f t="shared" si="1"/>
        <v>#N/A</v>
      </c>
      <c r="AE30" s="145">
        <f t="shared" si="2"/>
        <v>27</v>
      </c>
      <c r="AF30" s="164" t="e">
        <f t="shared" si="3"/>
        <v>#N/A</v>
      </c>
      <c r="AG30" s="145">
        <f t="shared" si="4"/>
        <v>27</v>
      </c>
      <c r="AH30" s="164" t="e">
        <f t="shared" si="5"/>
        <v>#N/A</v>
      </c>
      <c r="AI30" s="164" t="e">
        <f t="shared" si="6"/>
        <v>#N/A</v>
      </c>
      <c r="AJ30" s="164" t="e">
        <f t="shared" si="7"/>
        <v>#N/A</v>
      </c>
      <c r="AK30" s="164" t="e">
        <f t="shared" si="8"/>
        <v>#N/A</v>
      </c>
    </row>
    <row r="31" spans="2:37" ht="13" hidden="1" x14ac:dyDescent="0.15">
      <c r="B31" s="145" t="s">
        <v>132</v>
      </c>
      <c r="C31" s="145" t="s">
        <v>8</v>
      </c>
      <c r="D31" s="145">
        <v>0.8</v>
      </c>
      <c r="F31" s="151" t="s">
        <v>58</v>
      </c>
      <c r="H31" s="145">
        <v>1974</v>
      </c>
      <c r="R31" s="157">
        <v>28</v>
      </c>
      <c r="S31" s="158">
        <v>24899.872670363009</v>
      </c>
      <c r="AC31" s="145">
        <f t="shared" si="0"/>
        <v>28</v>
      </c>
      <c r="AD31" s="164" t="e">
        <f t="shared" si="1"/>
        <v>#N/A</v>
      </c>
      <c r="AE31" s="145">
        <f t="shared" si="2"/>
        <v>28</v>
      </c>
      <c r="AF31" s="164" t="e">
        <f t="shared" si="3"/>
        <v>#N/A</v>
      </c>
      <c r="AG31" s="145">
        <f t="shared" si="4"/>
        <v>28</v>
      </c>
      <c r="AH31" s="164" t="e">
        <f t="shared" si="5"/>
        <v>#N/A</v>
      </c>
      <c r="AI31" s="164" t="e">
        <f t="shared" si="6"/>
        <v>#N/A</v>
      </c>
      <c r="AJ31" s="164" t="e">
        <f t="shared" si="7"/>
        <v>#N/A</v>
      </c>
      <c r="AK31" s="164" t="e">
        <f t="shared" si="8"/>
        <v>#N/A</v>
      </c>
    </row>
    <row r="32" spans="2:37" ht="13" hidden="1" x14ac:dyDescent="0.15">
      <c r="B32" s="145" t="s">
        <v>133</v>
      </c>
      <c r="C32" s="145" t="s">
        <v>8</v>
      </c>
      <c r="D32" s="145">
        <v>0.8</v>
      </c>
      <c r="F32" s="151" t="s">
        <v>59</v>
      </c>
      <c r="H32" s="145">
        <v>1975</v>
      </c>
      <c r="R32" s="157">
        <v>29</v>
      </c>
      <c r="S32" s="158">
        <v>25962.886742521569</v>
      </c>
      <c r="AC32" s="145">
        <f t="shared" si="0"/>
        <v>29</v>
      </c>
      <c r="AD32" s="164" t="e">
        <f t="shared" si="1"/>
        <v>#N/A</v>
      </c>
      <c r="AE32" s="145">
        <f t="shared" si="2"/>
        <v>29</v>
      </c>
      <c r="AF32" s="164" t="e">
        <f t="shared" si="3"/>
        <v>#N/A</v>
      </c>
      <c r="AG32" s="145">
        <f t="shared" si="4"/>
        <v>29</v>
      </c>
      <c r="AH32" s="164" t="e">
        <f t="shared" si="5"/>
        <v>#N/A</v>
      </c>
      <c r="AI32" s="164" t="e">
        <f t="shared" si="6"/>
        <v>#N/A</v>
      </c>
      <c r="AJ32" s="164" t="e">
        <f t="shared" si="7"/>
        <v>#N/A</v>
      </c>
      <c r="AK32" s="164" t="e">
        <f t="shared" si="8"/>
        <v>#N/A</v>
      </c>
    </row>
    <row r="33" spans="2:37" ht="13" hidden="1" x14ac:dyDescent="0.15">
      <c r="B33" s="145" t="s">
        <v>134</v>
      </c>
      <c r="C33" s="145" t="s">
        <v>8</v>
      </c>
      <c r="D33" s="145">
        <v>0.8</v>
      </c>
      <c r="F33" s="151" t="s">
        <v>60</v>
      </c>
      <c r="H33" s="145">
        <v>1976</v>
      </c>
      <c r="R33" s="157">
        <v>30</v>
      </c>
      <c r="S33" s="158">
        <v>28307.93176704795</v>
      </c>
      <c r="AC33" s="145">
        <f t="shared" si="0"/>
        <v>30</v>
      </c>
      <c r="AD33" s="164" t="e">
        <f t="shared" si="1"/>
        <v>#N/A</v>
      </c>
      <c r="AE33" s="145">
        <f t="shared" si="2"/>
        <v>30</v>
      </c>
      <c r="AF33" s="164" t="e">
        <f t="shared" si="3"/>
        <v>#N/A</v>
      </c>
      <c r="AG33" s="145">
        <f t="shared" si="4"/>
        <v>30</v>
      </c>
      <c r="AH33" s="164" t="e">
        <f t="shared" si="5"/>
        <v>#N/A</v>
      </c>
      <c r="AI33" s="164" t="e">
        <f t="shared" si="6"/>
        <v>#N/A</v>
      </c>
      <c r="AJ33" s="164" t="e">
        <f t="shared" si="7"/>
        <v>#N/A</v>
      </c>
      <c r="AK33" s="164" t="e">
        <f t="shared" si="8"/>
        <v>#N/A</v>
      </c>
    </row>
    <row r="34" spans="2:37" ht="13" hidden="1" x14ac:dyDescent="0.15">
      <c r="B34" s="145" t="s">
        <v>135</v>
      </c>
      <c r="C34" s="145" t="s">
        <v>8</v>
      </c>
      <c r="D34" s="145">
        <v>0.8</v>
      </c>
      <c r="H34" s="145">
        <v>1977</v>
      </c>
      <c r="R34" s="157">
        <v>31</v>
      </c>
      <c r="S34" s="158">
        <v>29506.423423678807</v>
      </c>
      <c r="AC34" s="145">
        <f t="shared" si="0"/>
        <v>31</v>
      </c>
      <c r="AD34" s="164" t="e">
        <f t="shared" si="1"/>
        <v>#N/A</v>
      </c>
      <c r="AE34" s="145">
        <f t="shared" si="2"/>
        <v>31</v>
      </c>
      <c r="AF34" s="164" t="e">
        <f t="shared" si="3"/>
        <v>#N/A</v>
      </c>
      <c r="AG34" s="145">
        <f t="shared" si="4"/>
        <v>31</v>
      </c>
      <c r="AH34" s="164" t="e">
        <f t="shared" si="5"/>
        <v>#N/A</v>
      </c>
      <c r="AI34" s="164" t="e">
        <f t="shared" si="6"/>
        <v>#N/A</v>
      </c>
      <c r="AJ34" s="164" t="e">
        <f t="shared" si="7"/>
        <v>#N/A</v>
      </c>
      <c r="AK34" s="164" t="e">
        <f t="shared" si="8"/>
        <v>#N/A</v>
      </c>
    </row>
    <row r="35" spans="2:37" ht="13" hidden="1" x14ac:dyDescent="0.15">
      <c r="B35" s="145" t="s">
        <v>136</v>
      </c>
      <c r="C35" s="145" t="s">
        <v>8</v>
      </c>
      <c r="D35" s="145">
        <v>0.8</v>
      </c>
      <c r="H35" s="145">
        <v>1978</v>
      </c>
      <c r="R35" s="157">
        <v>32</v>
      </c>
      <c r="S35" s="158">
        <v>30690.209661209905</v>
      </c>
      <c r="AC35" s="145">
        <f t="shared" si="0"/>
        <v>32</v>
      </c>
      <c r="AD35" s="164" t="e">
        <f t="shared" si="1"/>
        <v>#N/A</v>
      </c>
      <c r="AE35" s="145">
        <f t="shared" si="2"/>
        <v>32</v>
      </c>
      <c r="AF35" s="164" t="e">
        <f t="shared" si="3"/>
        <v>#N/A</v>
      </c>
      <c r="AG35" s="145">
        <f t="shared" si="4"/>
        <v>32</v>
      </c>
      <c r="AH35" s="164" t="e">
        <f t="shared" si="5"/>
        <v>#N/A</v>
      </c>
      <c r="AI35" s="164" t="e">
        <f t="shared" si="6"/>
        <v>#N/A</v>
      </c>
      <c r="AJ35" s="164" t="e">
        <f t="shared" si="7"/>
        <v>#N/A</v>
      </c>
      <c r="AK35" s="164" t="e">
        <f t="shared" si="8"/>
        <v>#N/A</v>
      </c>
    </row>
    <row r="36" spans="2:37" ht="13" hidden="1" x14ac:dyDescent="0.15">
      <c r="H36" s="145">
        <v>1979</v>
      </c>
      <c r="R36" s="157">
        <v>33</v>
      </c>
      <c r="S36" s="158">
        <v>31513.713130796754</v>
      </c>
      <c r="AC36" s="145">
        <f t="shared" si="0"/>
        <v>33</v>
      </c>
      <c r="AD36" s="164" t="e">
        <f t="shared" si="1"/>
        <v>#N/A</v>
      </c>
      <c r="AE36" s="145">
        <f t="shared" si="2"/>
        <v>33</v>
      </c>
      <c r="AF36" s="164" t="e">
        <f t="shared" si="3"/>
        <v>#N/A</v>
      </c>
      <c r="AG36" s="145">
        <f t="shared" si="4"/>
        <v>33</v>
      </c>
      <c r="AH36" s="164" t="e">
        <f t="shared" si="5"/>
        <v>#N/A</v>
      </c>
      <c r="AI36" s="164" t="e">
        <f t="shared" si="6"/>
        <v>#N/A</v>
      </c>
      <c r="AJ36" s="164" t="e">
        <f t="shared" si="7"/>
        <v>#N/A</v>
      </c>
      <c r="AK36" s="164" t="e">
        <f t="shared" si="8"/>
        <v>#N/A</v>
      </c>
    </row>
    <row r="37" spans="2:37" ht="13" hidden="1" x14ac:dyDescent="0.15">
      <c r="H37" s="145">
        <v>1980</v>
      </c>
      <c r="R37" s="157">
        <v>34</v>
      </c>
      <c r="S37" s="158">
        <v>32396.038276782663</v>
      </c>
      <c r="AC37" s="145">
        <f t="shared" si="0"/>
        <v>34</v>
      </c>
      <c r="AD37" s="164" t="e">
        <f t="shared" si="1"/>
        <v>#N/A</v>
      </c>
      <c r="AE37" s="145">
        <f t="shared" si="2"/>
        <v>34</v>
      </c>
      <c r="AF37" s="164" t="e">
        <f t="shared" si="3"/>
        <v>#N/A</v>
      </c>
      <c r="AG37" s="145">
        <f t="shared" si="4"/>
        <v>34</v>
      </c>
      <c r="AH37" s="164" t="e">
        <f t="shared" si="5"/>
        <v>#N/A</v>
      </c>
      <c r="AI37" s="164" t="e">
        <f t="shared" si="6"/>
        <v>#N/A</v>
      </c>
      <c r="AJ37" s="164" t="e">
        <f t="shared" si="7"/>
        <v>#N/A</v>
      </c>
      <c r="AK37" s="164" t="e">
        <f t="shared" si="8"/>
        <v>#N/A</v>
      </c>
    </row>
    <row r="38" spans="2:37" ht="13" hidden="1" x14ac:dyDescent="0.15">
      <c r="H38" s="145">
        <v>1981</v>
      </c>
      <c r="R38" s="157">
        <v>35</v>
      </c>
      <c r="S38" s="158">
        <v>33212.18903681964</v>
      </c>
      <c r="AC38" s="145">
        <f t="shared" ref="AC38:AC87" si="9">R38</f>
        <v>35</v>
      </c>
      <c r="AD38" s="164" t="e">
        <f t="shared" si="1"/>
        <v>#N/A</v>
      </c>
      <c r="AE38" s="145">
        <f t="shared" si="2"/>
        <v>35</v>
      </c>
      <c r="AF38" s="164" t="e">
        <f t="shared" si="3"/>
        <v>#N/A</v>
      </c>
      <c r="AG38" s="145">
        <f t="shared" si="4"/>
        <v>35</v>
      </c>
      <c r="AH38" s="164" t="e">
        <f t="shared" si="5"/>
        <v>#N/A</v>
      </c>
      <c r="AI38" s="164" t="e">
        <f t="shared" si="6"/>
        <v>#N/A</v>
      </c>
      <c r="AJ38" s="164" t="e">
        <f t="shared" si="7"/>
        <v>#N/A</v>
      </c>
      <c r="AK38" s="164" t="e">
        <f t="shared" si="8"/>
        <v>#N/A</v>
      </c>
    </row>
    <row r="39" spans="2:37" ht="13" hidden="1" x14ac:dyDescent="0.15">
      <c r="H39" s="145">
        <v>1982</v>
      </c>
      <c r="R39" s="157">
        <v>36</v>
      </c>
      <c r="S39" s="158">
        <v>34065.10334460601</v>
      </c>
      <c r="AC39" s="145">
        <f t="shared" si="9"/>
        <v>36</v>
      </c>
      <c r="AD39" s="164" t="e">
        <f t="shared" si="1"/>
        <v>#N/A</v>
      </c>
      <c r="AE39" s="145">
        <f t="shared" si="2"/>
        <v>36</v>
      </c>
      <c r="AF39" s="164" t="e">
        <f t="shared" si="3"/>
        <v>#N/A</v>
      </c>
      <c r="AG39" s="145">
        <f t="shared" si="4"/>
        <v>36</v>
      </c>
      <c r="AH39" s="164" t="e">
        <f t="shared" si="5"/>
        <v>#N/A</v>
      </c>
      <c r="AI39" s="164" t="e">
        <f t="shared" si="6"/>
        <v>#N/A</v>
      </c>
      <c r="AJ39" s="164" t="e">
        <f t="shared" si="7"/>
        <v>#N/A</v>
      </c>
      <c r="AK39" s="164" t="e">
        <f t="shared" si="8"/>
        <v>#N/A</v>
      </c>
    </row>
    <row r="40" spans="2:37" ht="13" hidden="1" x14ac:dyDescent="0.15">
      <c r="H40" s="145">
        <v>1983</v>
      </c>
      <c r="R40" s="157">
        <v>37</v>
      </c>
      <c r="S40" s="158">
        <v>34918.017652392395</v>
      </c>
      <c r="AC40" s="145">
        <f t="shared" si="9"/>
        <v>37</v>
      </c>
      <c r="AD40" s="164" t="e">
        <f t="shared" si="1"/>
        <v>#N/A</v>
      </c>
      <c r="AE40" s="145">
        <f t="shared" si="2"/>
        <v>37</v>
      </c>
      <c r="AF40" s="164" t="e">
        <f t="shared" si="3"/>
        <v>#N/A</v>
      </c>
      <c r="AG40" s="145">
        <f t="shared" si="4"/>
        <v>37</v>
      </c>
      <c r="AH40" s="164" t="e">
        <f t="shared" si="5"/>
        <v>#N/A</v>
      </c>
      <c r="AI40" s="164" t="e">
        <f t="shared" si="6"/>
        <v>#N/A</v>
      </c>
      <c r="AJ40" s="164" t="e">
        <f t="shared" si="7"/>
        <v>#N/A</v>
      </c>
      <c r="AK40" s="164" t="e">
        <f t="shared" si="8"/>
        <v>#N/A</v>
      </c>
    </row>
    <row r="41" spans="2:37" ht="13" hidden="1" x14ac:dyDescent="0.15">
      <c r="H41" s="145">
        <v>1984</v>
      </c>
      <c r="R41" s="157">
        <v>38</v>
      </c>
      <c r="S41" s="158">
        <v>35734.168412429361</v>
      </c>
      <c r="AC41" s="145">
        <f t="shared" si="9"/>
        <v>38</v>
      </c>
      <c r="AD41" s="164" t="e">
        <f t="shared" si="1"/>
        <v>#N/A</v>
      </c>
      <c r="AE41" s="145">
        <f t="shared" si="2"/>
        <v>38</v>
      </c>
      <c r="AF41" s="164" t="e">
        <f t="shared" si="3"/>
        <v>#N/A</v>
      </c>
      <c r="AG41" s="145">
        <f t="shared" si="4"/>
        <v>38</v>
      </c>
      <c r="AH41" s="164" t="e">
        <f t="shared" si="5"/>
        <v>#N/A</v>
      </c>
      <c r="AI41" s="164" t="e">
        <f t="shared" si="6"/>
        <v>#N/A</v>
      </c>
      <c r="AJ41" s="164" t="e">
        <f t="shared" si="7"/>
        <v>#N/A</v>
      </c>
      <c r="AK41" s="164" t="e">
        <f t="shared" si="8"/>
        <v>#N/A</v>
      </c>
    </row>
    <row r="42" spans="2:37" ht="13" hidden="1" x14ac:dyDescent="0.15">
      <c r="H42" s="145">
        <v>1985</v>
      </c>
      <c r="R42" s="157">
        <v>39</v>
      </c>
      <c r="S42" s="158">
        <v>36851.780264011511</v>
      </c>
      <c r="AC42" s="145">
        <f t="shared" si="9"/>
        <v>39</v>
      </c>
      <c r="AD42" s="164" t="e">
        <f t="shared" si="1"/>
        <v>#N/A</v>
      </c>
      <c r="AE42" s="145">
        <f t="shared" si="2"/>
        <v>39</v>
      </c>
      <c r="AF42" s="164" t="e">
        <f t="shared" si="3"/>
        <v>#N/A</v>
      </c>
      <c r="AG42" s="145">
        <f t="shared" si="4"/>
        <v>39</v>
      </c>
      <c r="AH42" s="164" t="e">
        <f t="shared" si="5"/>
        <v>#N/A</v>
      </c>
      <c r="AI42" s="164" t="e">
        <f t="shared" si="6"/>
        <v>#N/A</v>
      </c>
      <c r="AJ42" s="164" t="e">
        <f t="shared" si="7"/>
        <v>#N/A</v>
      </c>
      <c r="AK42" s="164" t="e">
        <f t="shared" si="8"/>
        <v>#N/A</v>
      </c>
    </row>
    <row r="43" spans="2:37" ht="13" hidden="1" x14ac:dyDescent="0.15">
      <c r="H43" s="145">
        <v>1986</v>
      </c>
      <c r="R43" s="157">
        <v>40</v>
      </c>
      <c r="S43" s="158">
        <v>37866.454181895308</v>
      </c>
      <c r="AC43" s="145">
        <f t="shared" si="9"/>
        <v>40</v>
      </c>
      <c r="AD43" s="164" t="e">
        <f t="shared" si="1"/>
        <v>#N/A</v>
      </c>
      <c r="AE43" s="145">
        <f t="shared" si="2"/>
        <v>40</v>
      </c>
      <c r="AF43" s="164" t="e">
        <f t="shared" si="3"/>
        <v>#N/A</v>
      </c>
      <c r="AG43" s="145">
        <f t="shared" si="4"/>
        <v>40</v>
      </c>
      <c r="AH43" s="164" t="e">
        <f t="shared" si="5"/>
        <v>#N/A</v>
      </c>
      <c r="AI43" s="164" t="e">
        <f t="shared" si="6"/>
        <v>#N/A</v>
      </c>
      <c r="AJ43" s="164" t="e">
        <f t="shared" si="7"/>
        <v>#N/A</v>
      </c>
      <c r="AK43" s="164" t="e">
        <f t="shared" si="8"/>
        <v>#N/A</v>
      </c>
    </row>
    <row r="44" spans="2:37" ht="13" hidden="1" x14ac:dyDescent="0.15">
      <c r="H44" s="145">
        <v>1987</v>
      </c>
      <c r="R44" s="157">
        <v>41</v>
      </c>
      <c r="S44" s="158">
        <v>38866.42268067933</v>
      </c>
      <c r="AC44" s="145">
        <f t="shared" si="9"/>
        <v>41</v>
      </c>
      <c r="AD44" s="164" t="e">
        <f t="shared" si="1"/>
        <v>#N/A</v>
      </c>
      <c r="AE44" s="145">
        <f t="shared" si="2"/>
        <v>41</v>
      </c>
      <c r="AF44" s="164" t="e">
        <f t="shared" si="3"/>
        <v>#N/A</v>
      </c>
      <c r="AG44" s="145">
        <f t="shared" si="4"/>
        <v>41</v>
      </c>
      <c r="AH44" s="164" t="e">
        <f t="shared" si="5"/>
        <v>#N/A</v>
      </c>
      <c r="AI44" s="164" t="e">
        <f t="shared" si="6"/>
        <v>#N/A</v>
      </c>
      <c r="AJ44" s="164" t="e">
        <f t="shared" si="7"/>
        <v>#N/A</v>
      </c>
      <c r="AK44" s="164" t="e">
        <f t="shared" si="8"/>
        <v>#N/A</v>
      </c>
    </row>
    <row r="45" spans="2:37" ht="13" hidden="1" x14ac:dyDescent="0.15">
      <c r="H45" s="145">
        <v>1988</v>
      </c>
      <c r="R45" s="157">
        <v>42</v>
      </c>
      <c r="S45" s="158">
        <v>39881.096598563126</v>
      </c>
      <c r="AC45" s="145">
        <f t="shared" si="9"/>
        <v>42</v>
      </c>
      <c r="AD45" s="164" t="e">
        <f t="shared" si="1"/>
        <v>#N/A</v>
      </c>
      <c r="AE45" s="145">
        <f t="shared" si="2"/>
        <v>42</v>
      </c>
      <c r="AF45" s="164" t="e">
        <f t="shared" si="3"/>
        <v>#N/A</v>
      </c>
      <c r="AG45" s="145">
        <f t="shared" si="4"/>
        <v>42</v>
      </c>
      <c r="AH45" s="164" t="e">
        <f t="shared" si="5"/>
        <v>#N/A</v>
      </c>
      <c r="AI45" s="164" t="e">
        <f t="shared" si="6"/>
        <v>#N/A</v>
      </c>
      <c r="AJ45" s="164" t="e">
        <f t="shared" si="7"/>
        <v>#N/A</v>
      </c>
      <c r="AK45" s="164" t="e">
        <f t="shared" si="8"/>
        <v>#N/A</v>
      </c>
    </row>
    <row r="46" spans="2:37" ht="13" hidden="1" x14ac:dyDescent="0.15">
      <c r="H46" s="145">
        <v>1989</v>
      </c>
      <c r="R46" s="157">
        <v>43</v>
      </c>
      <c r="S46" s="158">
        <v>41042.824707444583</v>
      </c>
      <c r="AC46" s="145">
        <f t="shared" si="9"/>
        <v>43</v>
      </c>
      <c r="AD46" s="164" t="e">
        <f t="shared" si="1"/>
        <v>#N/A</v>
      </c>
      <c r="AE46" s="145">
        <f t="shared" si="2"/>
        <v>43</v>
      </c>
      <c r="AF46" s="164" t="e">
        <f t="shared" si="3"/>
        <v>#N/A</v>
      </c>
      <c r="AG46" s="145">
        <f t="shared" si="4"/>
        <v>43</v>
      </c>
      <c r="AH46" s="164" t="e">
        <f t="shared" si="5"/>
        <v>#N/A</v>
      </c>
      <c r="AI46" s="164" t="e">
        <f t="shared" si="6"/>
        <v>#N/A</v>
      </c>
      <c r="AJ46" s="164" t="e">
        <f t="shared" si="7"/>
        <v>#N/A</v>
      </c>
      <c r="AK46" s="164" t="e">
        <f t="shared" si="8"/>
        <v>#N/A</v>
      </c>
    </row>
    <row r="47" spans="2:37" ht="13" hidden="1" x14ac:dyDescent="0.15">
      <c r="H47" s="145">
        <v>1990</v>
      </c>
      <c r="R47" s="157">
        <v>44</v>
      </c>
      <c r="S47" s="158">
        <v>42241.316364075443</v>
      </c>
      <c r="AC47" s="145">
        <f t="shared" si="9"/>
        <v>44</v>
      </c>
      <c r="AD47" s="164" t="e">
        <f t="shared" si="1"/>
        <v>#N/A</v>
      </c>
      <c r="AE47" s="145">
        <f t="shared" si="2"/>
        <v>44</v>
      </c>
      <c r="AF47" s="164" t="e">
        <f t="shared" si="3"/>
        <v>#N/A</v>
      </c>
      <c r="AG47" s="145">
        <f t="shared" si="4"/>
        <v>44</v>
      </c>
      <c r="AH47" s="164" t="e">
        <f t="shared" si="5"/>
        <v>#N/A</v>
      </c>
      <c r="AI47" s="164" t="e">
        <f t="shared" si="6"/>
        <v>#N/A</v>
      </c>
      <c r="AJ47" s="164" t="e">
        <f t="shared" si="7"/>
        <v>#N/A</v>
      </c>
      <c r="AK47" s="164" t="e">
        <f t="shared" si="8"/>
        <v>#N/A</v>
      </c>
    </row>
    <row r="48" spans="2:37" ht="13" hidden="1" x14ac:dyDescent="0.15">
      <c r="H48" s="145">
        <v>1991</v>
      </c>
      <c r="R48" s="157">
        <v>45</v>
      </c>
      <c r="S48" s="158">
        <v>43879.640848355128</v>
      </c>
      <c r="AC48" s="145">
        <f t="shared" si="9"/>
        <v>45</v>
      </c>
      <c r="AD48" s="164" t="e">
        <f t="shared" si="1"/>
        <v>#N/A</v>
      </c>
      <c r="AE48" s="145">
        <f t="shared" si="2"/>
        <v>45</v>
      </c>
      <c r="AF48" s="164" t="e">
        <f t="shared" si="3"/>
        <v>#N/A</v>
      </c>
      <c r="AG48" s="145">
        <f t="shared" si="4"/>
        <v>45</v>
      </c>
      <c r="AH48" s="164" t="e">
        <f t="shared" si="5"/>
        <v>#N/A</v>
      </c>
      <c r="AI48" s="164" t="e">
        <f t="shared" si="6"/>
        <v>#N/A</v>
      </c>
      <c r="AJ48" s="164" t="e">
        <f t="shared" si="7"/>
        <v>#N/A</v>
      </c>
      <c r="AK48" s="164" t="e">
        <f t="shared" si="8"/>
        <v>#N/A</v>
      </c>
    </row>
    <row r="49" spans="8:37" ht="13" hidden="1" x14ac:dyDescent="0.15">
      <c r="H49" s="145">
        <v>1992</v>
      </c>
      <c r="R49" s="157">
        <v>46</v>
      </c>
      <c r="S49" s="158">
        <v>45128.037065547964</v>
      </c>
      <c r="AC49" s="145">
        <f t="shared" si="9"/>
        <v>46</v>
      </c>
      <c r="AD49" s="164" t="e">
        <f t="shared" si="1"/>
        <v>#N/A</v>
      </c>
      <c r="AE49" s="145">
        <f t="shared" si="2"/>
        <v>46</v>
      </c>
      <c r="AF49" s="164" t="e">
        <f t="shared" si="3"/>
        <v>#N/A</v>
      </c>
      <c r="AG49" s="145">
        <f t="shared" si="4"/>
        <v>46</v>
      </c>
      <c r="AH49" s="164" t="e">
        <f t="shared" si="5"/>
        <v>#N/A</v>
      </c>
      <c r="AI49" s="164" t="e">
        <f t="shared" si="6"/>
        <v>#N/A</v>
      </c>
      <c r="AJ49" s="164" t="e">
        <f t="shared" si="7"/>
        <v>#N/A</v>
      </c>
      <c r="AK49" s="164" t="e">
        <f t="shared" si="8"/>
        <v>#N/A</v>
      </c>
    </row>
    <row r="50" spans="8:37" ht="13" hidden="1" x14ac:dyDescent="0.15">
      <c r="H50" s="145">
        <v>1993</v>
      </c>
      <c r="R50" s="157">
        <v>47</v>
      </c>
      <c r="S50" s="158">
        <v>46316.985843826849</v>
      </c>
      <c r="AC50" s="145">
        <f t="shared" si="9"/>
        <v>47</v>
      </c>
      <c r="AD50" s="164" t="e">
        <f t="shared" si="1"/>
        <v>#N/A</v>
      </c>
      <c r="AE50" s="145">
        <f t="shared" si="2"/>
        <v>47</v>
      </c>
      <c r="AF50" s="164" t="e">
        <f t="shared" si="3"/>
        <v>#N/A</v>
      </c>
      <c r="AG50" s="145">
        <f t="shared" si="4"/>
        <v>47</v>
      </c>
      <c r="AH50" s="164" t="e">
        <f t="shared" si="5"/>
        <v>#N/A</v>
      </c>
      <c r="AI50" s="164" t="e">
        <f t="shared" si="6"/>
        <v>#N/A</v>
      </c>
      <c r="AJ50" s="164" t="e">
        <f t="shared" si="7"/>
        <v>#N/A</v>
      </c>
      <c r="AK50" s="164" t="e">
        <f t="shared" si="8"/>
        <v>#N/A</v>
      </c>
    </row>
    <row r="51" spans="8:37" ht="13" hidden="1" x14ac:dyDescent="0.15">
      <c r="H51" s="145">
        <v>1994</v>
      </c>
      <c r="R51" s="157">
        <v>48</v>
      </c>
      <c r="S51" s="158">
        <v>48598.281312149455</v>
      </c>
      <c r="AC51" s="145">
        <f t="shared" si="9"/>
        <v>48</v>
      </c>
      <c r="AD51" s="164" t="e">
        <f t="shared" si="1"/>
        <v>#N/A</v>
      </c>
      <c r="AE51" s="145">
        <f t="shared" si="2"/>
        <v>48</v>
      </c>
      <c r="AF51" s="164" t="e">
        <f t="shared" si="3"/>
        <v>#N/A</v>
      </c>
      <c r="AG51" s="145">
        <f t="shared" si="4"/>
        <v>48</v>
      </c>
      <c r="AH51" s="164" t="e">
        <f t="shared" si="5"/>
        <v>#N/A</v>
      </c>
      <c r="AI51" s="164" t="e">
        <f t="shared" si="6"/>
        <v>#N/A</v>
      </c>
      <c r="AJ51" s="164" t="e">
        <f t="shared" si="7"/>
        <v>#N/A</v>
      </c>
      <c r="AK51" s="164" t="e">
        <f t="shared" si="8"/>
        <v>#N/A</v>
      </c>
    </row>
    <row r="52" spans="8:37" ht="13" hidden="1" x14ac:dyDescent="0.15">
      <c r="H52" s="145">
        <v>1995</v>
      </c>
      <c r="R52" s="157">
        <v>49</v>
      </c>
      <c r="S52" s="158">
        <v>50188.500303097469</v>
      </c>
      <c r="AC52" s="145">
        <f t="shared" si="9"/>
        <v>49</v>
      </c>
      <c r="AD52" s="164" t="e">
        <f t="shared" si="1"/>
        <v>#N/A</v>
      </c>
      <c r="AE52" s="145">
        <f t="shared" si="2"/>
        <v>49</v>
      </c>
      <c r="AF52" s="164" t="e">
        <f t="shared" si="3"/>
        <v>#N/A</v>
      </c>
      <c r="AG52" s="145">
        <f t="shared" si="4"/>
        <v>49</v>
      </c>
      <c r="AH52" s="164" t="e">
        <f t="shared" si="5"/>
        <v>#N/A</v>
      </c>
      <c r="AI52" s="164" t="e">
        <f t="shared" si="6"/>
        <v>#N/A</v>
      </c>
      <c r="AJ52" s="164" t="e">
        <f t="shared" si="7"/>
        <v>#N/A</v>
      </c>
      <c r="AK52" s="164" t="e">
        <f t="shared" si="8"/>
        <v>#N/A</v>
      </c>
    </row>
    <row r="53" spans="8:37" ht="13" hidden="1" x14ac:dyDescent="0.15">
      <c r="H53" s="145">
        <v>1996</v>
      </c>
      <c r="R53" s="157">
        <v>50</v>
      </c>
      <c r="S53" s="158">
        <v>52090.974788972402</v>
      </c>
      <c r="AC53" s="145">
        <f t="shared" si="9"/>
        <v>50</v>
      </c>
      <c r="AD53" s="164" t="e">
        <f t="shared" si="1"/>
        <v>#N/A</v>
      </c>
      <c r="AE53" s="145">
        <f t="shared" si="2"/>
        <v>50</v>
      </c>
      <c r="AF53" s="164" t="e">
        <f t="shared" si="3"/>
        <v>#N/A</v>
      </c>
      <c r="AG53" s="145">
        <f t="shared" si="4"/>
        <v>50</v>
      </c>
      <c r="AH53" s="164" t="e">
        <f t="shared" si="5"/>
        <v>#N/A</v>
      </c>
      <c r="AI53" s="164" t="e">
        <f t="shared" si="6"/>
        <v>#N/A</v>
      </c>
      <c r="AJ53" s="164" t="e">
        <f t="shared" si="7"/>
        <v>#N/A</v>
      </c>
      <c r="AK53" s="164" t="e">
        <f t="shared" si="8"/>
        <v>#N/A</v>
      </c>
    </row>
    <row r="54" spans="8:37" ht="13" hidden="1" x14ac:dyDescent="0.15">
      <c r="H54" s="145">
        <v>1997</v>
      </c>
      <c r="R54" s="157">
        <v>51</v>
      </c>
      <c r="S54" s="158">
        <v>53427.603520763827</v>
      </c>
      <c r="AC54" s="145">
        <f t="shared" si="9"/>
        <v>51</v>
      </c>
      <c r="AD54" s="164" t="e">
        <f t="shared" si="1"/>
        <v>#N/A</v>
      </c>
      <c r="AE54" s="145">
        <f t="shared" si="2"/>
        <v>51</v>
      </c>
      <c r="AF54" s="164" t="e">
        <f t="shared" si="3"/>
        <v>#N/A</v>
      </c>
      <c r="AG54" s="145">
        <f t="shared" si="4"/>
        <v>51</v>
      </c>
      <c r="AH54" s="164" t="e">
        <f t="shared" si="5"/>
        <v>#N/A</v>
      </c>
      <c r="AI54" s="164" t="e">
        <f t="shared" si="6"/>
        <v>#N/A</v>
      </c>
      <c r="AJ54" s="164" t="e">
        <f t="shared" si="7"/>
        <v>#N/A</v>
      </c>
      <c r="AK54" s="164" t="e">
        <f t="shared" si="8"/>
        <v>#N/A</v>
      </c>
    </row>
    <row r="55" spans="8:37" ht="13" hidden="1" x14ac:dyDescent="0.15">
      <c r="H55" s="145">
        <v>1998</v>
      </c>
      <c r="R55" s="157">
        <v>52</v>
      </c>
      <c r="S55" s="158">
        <v>55865.808939693517</v>
      </c>
      <c r="AC55" s="145">
        <f t="shared" si="9"/>
        <v>52</v>
      </c>
      <c r="AD55" s="164" t="e">
        <f t="shared" si="1"/>
        <v>#N/A</v>
      </c>
      <c r="AE55" s="145">
        <f t="shared" si="2"/>
        <v>52</v>
      </c>
      <c r="AF55" s="164" t="e">
        <f t="shared" si="3"/>
        <v>#N/A</v>
      </c>
      <c r="AG55" s="145">
        <f t="shared" si="4"/>
        <v>52</v>
      </c>
      <c r="AH55" s="164" t="e">
        <f t="shared" si="5"/>
        <v>#N/A</v>
      </c>
      <c r="AI55" s="164" t="e">
        <f t="shared" si="6"/>
        <v>#N/A</v>
      </c>
      <c r="AJ55" s="164" t="e">
        <f t="shared" si="7"/>
        <v>#N/A</v>
      </c>
      <c r="AK55" s="164" t="e">
        <f t="shared" si="8"/>
        <v>#N/A</v>
      </c>
    </row>
    <row r="56" spans="8:37" ht="13" hidden="1" x14ac:dyDescent="0.15">
      <c r="H56" s="145">
        <v>1999</v>
      </c>
      <c r="R56" s="157">
        <v>53</v>
      </c>
      <c r="S56" s="158">
        <v>59037.329805752437</v>
      </c>
      <c r="AC56" s="145">
        <f t="shared" si="9"/>
        <v>53</v>
      </c>
      <c r="AD56" s="164" t="e">
        <f t="shared" si="1"/>
        <v>#N/A</v>
      </c>
      <c r="AE56" s="145">
        <f t="shared" si="2"/>
        <v>53</v>
      </c>
      <c r="AF56" s="164" t="e">
        <f t="shared" si="3"/>
        <v>#N/A</v>
      </c>
      <c r="AG56" s="145">
        <f t="shared" si="4"/>
        <v>53</v>
      </c>
      <c r="AH56" s="164" t="e">
        <f t="shared" si="5"/>
        <v>#N/A</v>
      </c>
      <c r="AI56" s="164" t="e">
        <f t="shared" si="6"/>
        <v>#N/A</v>
      </c>
      <c r="AJ56" s="164" t="e">
        <f t="shared" si="7"/>
        <v>#N/A</v>
      </c>
      <c r="AK56" s="164" t="e">
        <f t="shared" si="8"/>
        <v>#N/A</v>
      </c>
    </row>
    <row r="57" spans="8:37" ht="13" hidden="1" x14ac:dyDescent="0.15">
      <c r="H57" s="145">
        <v>2000</v>
      </c>
      <c r="R57" s="157">
        <v>54</v>
      </c>
      <c r="S57" s="158">
        <v>62777.903458783665</v>
      </c>
      <c r="AC57" s="145">
        <f t="shared" si="9"/>
        <v>54</v>
      </c>
      <c r="AD57" s="164" t="e">
        <f t="shared" si="1"/>
        <v>#N/A</v>
      </c>
      <c r="AE57" s="145">
        <f t="shared" si="2"/>
        <v>54</v>
      </c>
      <c r="AF57" s="164" t="e">
        <f t="shared" si="3"/>
        <v>#N/A</v>
      </c>
      <c r="AG57" s="145">
        <f t="shared" si="4"/>
        <v>54</v>
      </c>
      <c r="AH57" s="164" t="e">
        <f t="shared" si="5"/>
        <v>#N/A</v>
      </c>
      <c r="AI57" s="164" t="e">
        <f t="shared" si="6"/>
        <v>#N/A</v>
      </c>
      <c r="AJ57" s="164" t="e">
        <f t="shared" si="7"/>
        <v>#N/A</v>
      </c>
      <c r="AK57" s="164" t="e">
        <f t="shared" si="8"/>
        <v>#N/A</v>
      </c>
    </row>
    <row r="58" spans="8:37" ht="13" hidden="1" x14ac:dyDescent="0.15">
      <c r="H58" s="145">
        <v>2001</v>
      </c>
      <c r="R58" s="157">
        <v>55</v>
      </c>
      <c r="S58" s="158">
        <v>67440.851058753353</v>
      </c>
      <c r="AC58" s="145">
        <f t="shared" si="9"/>
        <v>55</v>
      </c>
      <c r="AD58" s="164" t="e">
        <f t="shared" si="1"/>
        <v>#N/A</v>
      </c>
      <c r="AE58" s="145">
        <f t="shared" si="2"/>
        <v>55</v>
      </c>
      <c r="AF58" s="164" t="e">
        <f t="shared" si="3"/>
        <v>#N/A</v>
      </c>
      <c r="AG58" s="145">
        <f t="shared" si="4"/>
        <v>55</v>
      </c>
      <c r="AH58" s="164" t="e">
        <f t="shared" si="5"/>
        <v>#N/A</v>
      </c>
      <c r="AI58" s="164" t="e">
        <f t="shared" si="6"/>
        <v>#N/A</v>
      </c>
      <c r="AJ58" s="164" t="e">
        <f t="shared" si="7"/>
        <v>#N/A</v>
      </c>
      <c r="AK58" s="164" t="e">
        <f t="shared" si="8"/>
        <v>#N/A</v>
      </c>
    </row>
    <row r="59" spans="8:37" ht="13" hidden="1" x14ac:dyDescent="0.15">
      <c r="H59" s="145">
        <v>2002</v>
      </c>
      <c r="R59" s="157">
        <v>56</v>
      </c>
      <c r="S59" s="158">
        <v>72945.292800612777</v>
      </c>
      <c r="AC59" s="145">
        <f t="shared" si="9"/>
        <v>56</v>
      </c>
      <c r="AD59" s="164" t="e">
        <f t="shared" si="1"/>
        <v>#N/A</v>
      </c>
      <c r="AE59" s="145">
        <f t="shared" si="2"/>
        <v>56</v>
      </c>
      <c r="AF59" s="164" t="e">
        <f t="shared" si="3"/>
        <v>#N/A</v>
      </c>
      <c r="AG59" s="145">
        <f t="shared" si="4"/>
        <v>56</v>
      </c>
      <c r="AH59" s="164" t="e">
        <f t="shared" si="5"/>
        <v>#N/A</v>
      </c>
      <c r="AI59" s="164" t="e">
        <f t="shared" si="6"/>
        <v>#N/A</v>
      </c>
      <c r="AJ59" s="164" t="e">
        <f t="shared" si="7"/>
        <v>#N/A</v>
      </c>
      <c r="AK59" s="164" t="e">
        <f t="shared" si="8"/>
        <v>#N/A</v>
      </c>
    </row>
    <row r="60" spans="8:37" ht="13" hidden="1" x14ac:dyDescent="0.15">
      <c r="H60" s="145">
        <v>2003</v>
      </c>
      <c r="R60" s="157">
        <v>57</v>
      </c>
      <c r="S60" s="158">
        <v>76482.180755049383</v>
      </c>
      <c r="AC60" s="145">
        <f t="shared" si="9"/>
        <v>57</v>
      </c>
      <c r="AD60" s="164" t="e">
        <f t="shared" si="1"/>
        <v>#N/A</v>
      </c>
      <c r="AE60" s="145">
        <f t="shared" si="2"/>
        <v>57</v>
      </c>
      <c r="AF60" s="164" t="e">
        <f t="shared" si="3"/>
        <v>#N/A</v>
      </c>
      <c r="AG60" s="145">
        <f t="shared" si="4"/>
        <v>57</v>
      </c>
      <c r="AH60" s="164" t="e">
        <f t="shared" si="5"/>
        <v>#N/A</v>
      </c>
      <c r="AI60" s="164" t="e">
        <f t="shared" si="6"/>
        <v>#N/A</v>
      </c>
      <c r="AJ60" s="164" t="e">
        <f t="shared" si="7"/>
        <v>#N/A</v>
      </c>
      <c r="AK60" s="164" t="e">
        <f t="shared" si="8"/>
        <v>#N/A</v>
      </c>
    </row>
    <row r="61" spans="8:37" ht="13" hidden="1" x14ac:dyDescent="0.15">
      <c r="H61" s="145">
        <v>2004</v>
      </c>
      <c r="R61" s="157">
        <v>58</v>
      </c>
      <c r="S61" s="158">
        <v>82089.638650921552</v>
      </c>
      <c r="AC61" s="145">
        <f t="shared" si="9"/>
        <v>58</v>
      </c>
      <c r="AD61" s="164" t="e">
        <f t="shared" si="1"/>
        <v>#N/A</v>
      </c>
      <c r="AE61" s="145">
        <f t="shared" si="2"/>
        <v>58</v>
      </c>
      <c r="AF61" s="164" t="e">
        <f t="shared" si="3"/>
        <v>#N/A</v>
      </c>
      <c r="AG61" s="145">
        <f t="shared" si="4"/>
        <v>58</v>
      </c>
      <c r="AH61" s="164" t="e">
        <f t="shared" si="5"/>
        <v>#N/A</v>
      </c>
      <c r="AI61" s="164" t="e">
        <f t="shared" si="6"/>
        <v>#N/A</v>
      </c>
      <c r="AJ61" s="164" t="e">
        <f t="shared" si="7"/>
        <v>#N/A</v>
      </c>
      <c r="AK61" s="164" t="e">
        <f t="shared" si="8"/>
        <v>#N/A</v>
      </c>
    </row>
    <row r="62" spans="8:37" ht="13" hidden="1" x14ac:dyDescent="0.15">
      <c r="H62" s="145">
        <v>2005</v>
      </c>
      <c r="R62" s="157">
        <v>59</v>
      </c>
      <c r="S62" s="158">
        <v>87834.060317238851</v>
      </c>
      <c r="AC62" s="145">
        <f t="shared" si="9"/>
        <v>59</v>
      </c>
      <c r="AD62" s="164" t="e">
        <f t="shared" si="1"/>
        <v>#N/A</v>
      </c>
      <c r="AE62" s="145">
        <f t="shared" si="2"/>
        <v>59</v>
      </c>
      <c r="AF62" s="164" t="e">
        <f t="shared" si="3"/>
        <v>#N/A</v>
      </c>
      <c r="AG62" s="145">
        <f t="shared" si="4"/>
        <v>59</v>
      </c>
      <c r="AH62" s="164" t="e">
        <f t="shared" si="5"/>
        <v>#N/A</v>
      </c>
      <c r="AI62" s="164" t="e">
        <f t="shared" si="6"/>
        <v>#N/A</v>
      </c>
      <c r="AJ62" s="164" t="e">
        <f t="shared" si="7"/>
        <v>#N/A</v>
      </c>
      <c r="AK62" s="164" t="e">
        <f t="shared" si="8"/>
        <v>#N/A</v>
      </c>
    </row>
    <row r="63" spans="8:37" ht="13" hidden="1" x14ac:dyDescent="0.15">
      <c r="H63" s="145">
        <v>2006</v>
      </c>
      <c r="R63" s="157">
        <v>60</v>
      </c>
      <c r="S63" s="158">
        <v>94150.507142474147</v>
      </c>
      <c r="AC63" s="145">
        <f t="shared" si="9"/>
        <v>60</v>
      </c>
      <c r="AD63" s="164" t="e">
        <f t="shared" si="1"/>
        <v>#N/A</v>
      </c>
      <c r="AE63" s="145">
        <f t="shared" si="2"/>
        <v>60</v>
      </c>
      <c r="AF63" s="164" t="e">
        <f t="shared" si="3"/>
        <v>#N/A</v>
      </c>
      <c r="AG63" s="145">
        <f t="shared" si="4"/>
        <v>60</v>
      </c>
      <c r="AH63" s="164" t="e">
        <f t="shared" si="5"/>
        <v>#N/A</v>
      </c>
      <c r="AI63" s="164" t="e">
        <f t="shared" si="6"/>
        <v>#N/A</v>
      </c>
      <c r="AJ63" s="164" t="e">
        <f t="shared" si="7"/>
        <v>#N/A</v>
      </c>
      <c r="AK63" s="164" t="e">
        <f t="shared" si="8"/>
        <v>#N/A</v>
      </c>
    </row>
    <row r="64" spans="8:37" ht="13" hidden="1" x14ac:dyDescent="0.15">
      <c r="H64" s="145">
        <v>2007</v>
      </c>
      <c r="R64" s="157">
        <v>61</v>
      </c>
      <c r="S64" s="158">
        <v>100587.80435339635</v>
      </c>
      <c r="AC64" s="145">
        <f t="shared" si="9"/>
        <v>61</v>
      </c>
      <c r="AD64" s="164" t="e">
        <f t="shared" si="1"/>
        <v>#N/A</v>
      </c>
      <c r="AE64" s="145">
        <f t="shared" si="2"/>
        <v>61</v>
      </c>
      <c r="AF64" s="164" t="e">
        <f t="shared" si="3"/>
        <v>#N/A</v>
      </c>
      <c r="AG64" s="145">
        <f t="shared" si="4"/>
        <v>61</v>
      </c>
      <c r="AH64" s="164" t="e">
        <f t="shared" si="5"/>
        <v>#N/A</v>
      </c>
      <c r="AI64" s="164" t="e">
        <f t="shared" si="6"/>
        <v>#N/A</v>
      </c>
      <c r="AJ64" s="164" t="e">
        <f t="shared" si="7"/>
        <v>#N/A</v>
      </c>
      <c r="AK64" s="164" t="e">
        <f t="shared" si="8"/>
        <v>#N/A</v>
      </c>
    </row>
    <row r="65" spans="8:37" ht="13" hidden="1" x14ac:dyDescent="0.15">
      <c r="H65" s="145">
        <v>2008</v>
      </c>
      <c r="R65" s="157">
        <v>62</v>
      </c>
      <c r="S65" s="158">
        <v>107226.51887379673</v>
      </c>
      <c r="AC65" s="145">
        <f t="shared" si="9"/>
        <v>62</v>
      </c>
      <c r="AD65" s="164" t="e">
        <f t="shared" si="1"/>
        <v>#N/A</v>
      </c>
      <c r="AE65" s="145">
        <f t="shared" si="2"/>
        <v>62</v>
      </c>
      <c r="AF65" s="164" t="e">
        <f t="shared" si="3"/>
        <v>#N/A</v>
      </c>
      <c r="AG65" s="145">
        <f t="shared" si="4"/>
        <v>62</v>
      </c>
      <c r="AH65" s="164" t="e">
        <f t="shared" si="5"/>
        <v>#N/A</v>
      </c>
      <c r="AI65" s="164" t="e">
        <f t="shared" si="6"/>
        <v>#N/A</v>
      </c>
      <c r="AJ65" s="164" t="e">
        <f t="shared" si="7"/>
        <v>#N/A</v>
      </c>
      <c r="AK65" s="164" t="e">
        <f t="shared" si="8"/>
        <v>#N/A</v>
      </c>
    </row>
    <row r="66" spans="8:37" ht="13" hidden="1" x14ac:dyDescent="0.15">
      <c r="H66" s="145">
        <v>2009</v>
      </c>
      <c r="R66" s="157">
        <v>63</v>
      </c>
      <c r="S66" s="158">
        <v>116830.0961897157</v>
      </c>
      <c r="AC66" s="145">
        <f t="shared" si="9"/>
        <v>63</v>
      </c>
      <c r="AD66" s="164" t="e">
        <f t="shared" si="1"/>
        <v>#N/A</v>
      </c>
      <c r="AE66" s="145">
        <f t="shared" si="2"/>
        <v>63</v>
      </c>
      <c r="AF66" s="164" t="e">
        <f t="shared" si="3"/>
        <v>#N/A</v>
      </c>
      <c r="AG66" s="145">
        <f t="shared" si="4"/>
        <v>63</v>
      </c>
      <c r="AH66" s="164" t="e">
        <f t="shared" si="5"/>
        <v>#N/A</v>
      </c>
      <c r="AI66" s="164" t="e">
        <f t="shared" si="6"/>
        <v>#N/A</v>
      </c>
      <c r="AJ66" s="164" t="e">
        <f t="shared" si="7"/>
        <v>#N/A</v>
      </c>
      <c r="AK66" s="164" t="e">
        <f t="shared" si="8"/>
        <v>#N/A</v>
      </c>
    </row>
    <row r="67" spans="8:37" ht="13" hidden="1" x14ac:dyDescent="0.15">
      <c r="H67" s="145">
        <v>2010</v>
      </c>
      <c r="R67" s="157">
        <v>64</v>
      </c>
      <c r="S67" s="158">
        <v>127859.7080567401</v>
      </c>
      <c r="AC67" s="145">
        <f t="shared" si="9"/>
        <v>64</v>
      </c>
      <c r="AD67" s="164" t="e">
        <f t="shared" si="1"/>
        <v>#N/A</v>
      </c>
      <c r="AE67" s="145">
        <f t="shared" si="2"/>
        <v>64</v>
      </c>
      <c r="AF67" s="164" t="e">
        <f t="shared" si="3"/>
        <v>#N/A</v>
      </c>
      <c r="AG67" s="145">
        <f t="shared" si="4"/>
        <v>64</v>
      </c>
      <c r="AH67" s="164" t="e">
        <f t="shared" si="5"/>
        <v>#N/A</v>
      </c>
      <c r="AI67" s="164" t="e">
        <f t="shared" si="6"/>
        <v>#N/A</v>
      </c>
      <c r="AJ67" s="164" t="e">
        <f t="shared" si="7"/>
        <v>#N/A</v>
      </c>
      <c r="AK67" s="164" t="e">
        <f t="shared" si="8"/>
        <v>#N/A</v>
      </c>
    </row>
    <row r="68" spans="8:37" ht="13" hidden="1" x14ac:dyDescent="0.15">
      <c r="H68" s="145">
        <v>2011</v>
      </c>
      <c r="R68" s="157">
        <v>65</v>
      </c>
      <c r="S68" s="158">
        <v>138163.35718618514</v>
      </c>
      <c r="AC68" s="145">
        <f t="shared" si="9"/>
        <v>65</v>
      </c>
      <c r="AD68" s="164" t="e">
        <f t="shared" ref="AD68:AD87" si="10">S68*$W$14+$AB$3</f>
        <v>#N/A</v>
      </c>
      <c r="AE68" s="145">
        <f t="shared" ref="AE68:AE87" si="11">AC68</f>
        <v>65</v>
      </c>
      <c r="AF68" s="164" t="e">
        <f t="shared" ref="AF68:AF87" si="12">AD68/(1-SUM($Y$3:$Y$5))</f>
        <v>#N/A</v>
      </c>
      <c r="AG68" s="145">
        <f t="shared" ref="AG68:AG87" si="13">AE68</f>
        <v>65</v>
      </c>
      <c r="AH68" s="164" t="e">
        <f t="shared" ref="AH68:AH87" si="14">AD68/(1-SUM($Z$3:$Z$5))</f>
        <v>#N/A</v>
      </c>
      <c r="AI68" s="164" t="e">
        <f t="shared" ref="AI68:AI87" si="15">AF68</f>
        <v>#N/A</v>
      </c>
      <c r="AJ68" s="164" t="e">
        <f t="shared" ref="AJ68:AJ87" si="16">AI68*90%</f>
        <v>#N/A</v>
      </c>
      <c r="AK68" s="164" t="e">
        <f t="shared" ref="AK68:AK87" si="17">AI68</f>
        <v>#N/A</v>
      </c>
    </row>
    <row r="69" spans="8:37" ht="13" hidden="1" x14ac:dyDescent="0.15">
      <c r="H69" s="145">
        <v>2012</v>
      </c>
      <c r="R69" s="157">
        <v>66</v>
      </c>
      <c r="S69" s="158">
        <v>147274.4594028907</v>
      </c>
      <c r="AC69" s="145">
        <f t="shared" si="9"/>
        <v>66</v>
      </c>
      <c r="AD69" s="164" t="e">
        <f t="shared" si="10"/>
        <v>#N/A</v>
      </c>
      <c r="AE69" s="145">
        <f t="shared" si="11"/>
        <v>66</v>
      </c>
      <c r="AF69" s="164" t="e">
        <f t="shared" si="12"/>
        <v>#N/A</v>
      </c>
      <c r="AG69" s="145">
        <f t="shared" si="13"/>
        <v>66</v>
      </c>
      <c r="AH69" s="164" t="e">
        <f t="shared" si="14"/>
        <v>#N/A</v>
      </c>
      <c r="AI69" s="164" t="e">
        <f t="shared" si="15"/>
        <v>#N/A</v>
      </c>
      <c r="AJ69" s="164" t="e">
        <f t="shared" si="16"/>
        <v>#N/A</v>
      </c>
      <c r="AK69" s="164" t="e">
        <f t="shared" si="17"/>
        <v>#N/A</v>
      </c>
    </row>
    <row r="70" spans="8:37" ht="13" hidden="1" x14ac:dyDescent="0.15">
      <c r="H70" s="145">
        <v>2013</v>
      </c>
      <c r="R70" s="157">
        <v>67</v>
      </c>
      <c r="S70" s="158">
        <v>156556.39478615948</v>
      </c>
      <c r="AC70" s="145">
        <f t="shared" si="9"/>
        <v>67</v>
      </c>
      <c r="AD70" s="164" t="e">
        <f t="shared" si="10"/>
        <v>#N/A</v>
      </c>
      <c r="AE70" s="145">
        <f t="shared" si="11"/>
        <v>67</v>
      </c>
      <c r="AF70" s="164" t="e">
        <f t="shared" si="12"/>
        <v>#N/A</v>
      </c>
      <c r="AG70" s="145">
        <f t="shared" si="13"/>
        <v>67</v>
      </c>
      <c r="AH70" s="164" t="e">
        <f t="shared" si="14"/>
        <v>#N/A</v>
      </c>
      <c r="AI70" s="164" t="e">
        <f t="shared" si="15"/>
        <v>#N/A</v>
      </c>
      <c r="AJ70" s="164" t="e">
        <f t="shared" si="16"/>
        <v>#N/A</v>
      </c>
      <c r="AK70" s="164" t="e">
        <f t="shared" si="17"/>
        <v>#N/A</v>
      </c>
    </row>
    <row r="71" spans="8:37" ht="13" hidden="1" x14ac:dyDescent="0.15">
      <c r="H71" s="145">
        <v>2014</v>
      </c>
      <c r="R71" s="157">
        <v>68</v>
      </c>
      <c r="S71" s="158">
        <v>169084.16033412964</v>
      </c>
      <c r="AC71" s="145">
        <f t="shared" si="9"/>
        <v>68</v>
      </c>
      <c r="AD71" s="164" t="e">
        <f t="shared" si="10"/>
        <v>#N/A</v>
      </c>
      <c r="AE71" s="145">
        <f t="shared" si="11"/>
        <v>68</v>
      </c>
      <c r="AF71" s="164" t="e">
        <f t="shared" si="12"/>
        <v>#N/A</v>
      </c>
      <c r="AG71" s="145">
        <f t="shared" si="13"/>
        <v>68</v>
      </c>
      <c r="AH71" s="164" t="e">
        <f t="shared" si="14"/>
        <v>#N/A</v>
      </c>
      <c r="AI71" s="164" t="e">
        <f t="shared" si="15"/>
        <v>#N/A</v>
      </c>
      <c r="AJ71" s="164" t="e">
        <f t="shared" si="16"/>
        <v>#N/A</v>
      </c>
      <c r="AK71" s="164" t="e">
        <f t="shared" si="17"/>
        <v>#N/A</v>
      </c>
    </row>
    <row r="72" spans="8:37" ht="13" hidden="1" x14ac:dyDescent="0.15">
      <c r="H72" s="145">
        <v>2015</v>
      </c>
      <c r="R72" s="157">
        <v>69</v>
      </c>
      <c r="S72" s="158">
        <v>181864.10817559794</v>
      </c>
      <c r="AC72" s="145">
        <f t="shared" si="9"/>
        <v>69</v>
      </c>
      <c r="AD72" s="164" t="e">
        <f t="shared" si="10"/>
        <v>#N/A</v>
      </c>
      <c r="AE72" s="145">
        <f t="shared" si="11"/>
        <v>69</v>
      </c>
      <c r="AF72" s="164" t="e">
        <f t="shared" si="12"/>
        <v>#N/A</v>
      </c>
      <c r="AG72" s="145">
        <f t="shared" si="13"/>
        <v>69</v>
      </c>
      <c r="AH72" s="164" t="e">
        <f t="shared" si="14"/>
        <v>#N/A</v>
      </c>
      <c r="AI72" s="164" t="e">
        <f t="shared" si="15"/>
        <v>#N/A</v>
      </c>
      <c r="AJ72" s="164" t="e">
        <f t="shared" si="16"/>
        <v>#N/A</v>
      </c>
      <c r="AK72" s="164" t="e">
        <f t="shared" si="17"/>
        <v>#N/A</v>
      </c>
    </row>
    <row r="73" spans="8:37" ht="13" hidden="1" x14ac:dyDescent="0.15">
      <c r="H73" s="145">
        <v>2016</v>
      </c>
      <c r="R73" s="157">
        <v>70</v>
      </c>
      <c r="S73" s="158">
        <v>194701.00040592061</v>
      </c>
      <c r="AC73" s="145">
        <f t="shared" si="9"/>
        <v>70</v>
      </c>
      <c r="AD73" s="164" t="e">
        <f t="shared" si="10"/>
        <v>#N/A</v>
      </c>
      <c r="AE73" s="145">
        <f t="shared" si="11"/>
        <v>70</v>
      </c>
      <c r="AF73" s="164" t="e">
        <f t="shared" si="12"/>
        <v>#N/A</v>
      </c>
      <c r="AG73" s="145">
        <f t="shared" si="13"/>
        <v>70</v>
      </c>
      <c r="AH73" s="164" t="e">
        <f t="shared" si="14"/>
        <v>#N/A</v>
      </c>
      <c r="AI73" s="164" t="e">
        <f t="shared" si="15"/>
        <v>#N/A</v>
      </c>
      <c r="AJ73" s="164" t="e">
        <f t="shared" si="16"/>
        <v>#N/A</v>
      </c>
      <c r="AK73" s="164" t="e">
        <f t="shared" si="17"/>
        <v>#N/A</v>
      </c>
    </row>
    <row r="74" spans="8:37" ht="13" hidden="1" x14ac:dyDescent="0.15">
      <c r="H74" s="145">
        <v>2017</v>
      </c>
      <c r="R74" s="157">
        <v>71</v>
      </c>
      <c r="S74" s="158">
        <v>207668.05123933902</v>
      </c>
      <c r="AC74" s="145">
        <f t="shared" si="9"/>
        <v>71</v>
      </c>
      <c r="AD74" s="164" t="e">
        <f t="shared" si="10"/>
        <v>#N/A</v>
      </c>
      <c r="AE74" s="145">
        <f t="shared" si="11"/>
        <v>71</v>
      </c>
      <c r="AF74" s="164" t="e">
        <f t="shared" si="12"/>
        <v>#N/A</v>
      </c>
      <c r="AG74" s="145">
        <f t="shared" si="13"/>
        <v>71</v>
      </c>
      <c r="AH74" s="164" t="e">
        <f t="shared" si="14"/>
        <v>#N/A</v>
      </c>
      <c r="AI74" s="164" t="e">
        <f t="shared" si="15"/>
        <v>#N/A</v>
      </c>
      <c r="AJ74" s="164" t="e">
        <f t="shared" si="16"/>
        <v>#N/A</v>
      </c>
      <c r="AK74" s="164" t="e">
        <f t="shared" si="17"/>
        <v>#N/A</v>
      </c>
    </row>
    <row r="75" spans="8:37" ht="13" hidden="1" x14ac:dyDescent="0.15">
      <c r="H75" s="145">
        <v>2018</v>
      </c>
      <c r="R75" s="157">
        <v>72</v>
      </c>
      <c r="S75" s="158">
        <v>220740.85593777284</v>
      </c>
      <c r="AC75" s="145">
        <f t="shared" si="9"/>
        <v>72</v>
      </c>
      <c r="AD75" s="164" t="e">
        <f t="shared" si="10"/>
        <v>#N/A</v>
      </c>
      <c r="AE75" s="145">
        <f t="shared" si="11"/>
        <v>72</v>
      </c>
      <c r="AF75" s="164" t="e">
        <f t="shared" si="12"/>
        <v>#N/A</v>
      </c>
      <c r="AG75" s="145">
        <f t="shared" si="13"/>
        <v>72</v>
      </c>
      <c r="AH75" s="164" t="e">
        <f t="shared" si="14"/>
        <v>#N/A</v>
      </c>
      <c r="AI75" s="164" t="e">
        <f t="shared" si="15"/>
        <v>#N/A</v>
      </c>
      <c r="AJ75" s="164" t="e">
        <f t="shared" si="16"/>
        <v>#N/A</v>
      </c>
      <c r="AK75" s="164" t="e">
        <f t="shared" si="17"/>
        <v>#N/A</v>
      </c>
    </row>
    <row r="76" spans="8:37" ht="13" hidden="1" x14ac:dyDescent="0.15">
      <c r="H76" s="145">
        <v>2019</v>
      </c>
      <c r="R76" s="157">
        <v>73</v>
      </c>
      <c r="S76" s="158">
        <v>236189.05514270486</v>
      </c>
      <c r="AC76" s="145">
        <f t="shared" si="9"/>
        <v>73</v>
      </c>
      <c r="AD76" s="164" t="e">
        <f t="shared" si="10"/>
        <v>#N/A</v>
      </c>
      <c r="AE76" s="145">
        <f t="shared" si="11"/>
        <v>73</v>
      </c>
      <c r="AF76" s="164" t="e">
        <f t="shared" si="12"/>
        <v>#N/A</v>
      </c>
      <c r="AG76" s="145">
        <f t="shared" si="13"/>
        <v>73</v>
      </c>
      <c r="AH76" s="164" t="e">
        <f t="shared" si="14"/>
        <v>#N/A</v>
      </c>
      <c r="AI76" s="164" t="e">
        <f t="shared" si="15"/>
        <v>#N/A</v>
      </c>
      <c r="AJ76" s="164" t="e">
        <f t="shared" si="16"/>
        <v>#N/A</v>
      </c>
      <c r="AK76" s="164" t="e">
        <f t="shared" si="17"/>
        <v>#N/A</v>
      </c>
    </row>
    <row r="77" spans="8:37" ht="13" hidden="1" x14ac:dyDescent="0.15">
      <c r="H77" s="145">
        <v>2020</v>
      </c>
      <c r="R77" s="157">
        <v>74</v>
      </c>
      <c r="S77" s="158">
        <v>251767.41295073269</v>
      </c>
      <c r="AC77" s="145">
        <f t="shared" si="9"/>
        <v>74</v>
      </c>
      <c r="AD77" s="164" t="e">
        <f t="shared" si="10"/>
        <v>#N/A</v>
      </c>
      <c r="AE77" s="145">
        <f t="shared" si="11"/>
        <v>74</v>
      </c>
      <c r="AF77" s="164" t="e">
        <f t="shared" si="12"/>
        <v>#N/A</v>
      </c>
      <c r="AG77" s="145">
        <f t="shared" si="13"/>
        <v>74</v>
      </c>
      <c r="AH77" s="164" t="e">
        <f t="shared" si="14"/>
        <v>#N/A</v>
      </c>
      <c r="AI77" s="164" t="e">
        <f t="shared" si="15"/>
        <v>#N/A</v>
      </c>
      <c r="AJ77" s="164" t="e">
        <f t="shared" si="16"/>
        <v>#N/A</v>
      </c>
      <c r="AK77" s="164" t="e">
        <f t="shared" si="17"/>
        <v>#N/A</v>
      </c>
    </row>
    <row r="78" spans="8:37" ht="13" hidden="1" x14ac:dyDescent="0.15">
      <c r="R78" s="157">
        <v>75</v>
      </c>
      <c r="S78" s="158">
        <v>267500.33409993676</v>
      </c>
      <c r="AC78" s="145">
        <f t="shared" si="9"/>
        <v>75</v>
      </c>
      <c r="AD78" s="164" t="e">
        <f t="shared" si="10"/>
        <v>#N/A</v>
      </c>
      <c r="AE78" s="145">
        <f t="shared" si="11"/>
        <v>75</v>
      </c>
      <c r="AF78" s="164" t="e">
        <f t="shared" si="12"/>
        <v>#N/A</v>
      </c>
      <c r="AG78" s="145">
        <f t="shared" si="13"/>
        <v>75</v>
      </c>
      <c r="AH78" s="164" t="e">
        <f t="shared" si="14"/>
        <v>#N/A</v>
      </c>
      <c r="AI78" s="164" t="e">
        <f t="shared" si="15"/>
        <v>#N/A</v>
      </c>
      <c r="AJ78" s="164" t="e">
        <f t="shared" si="16"/>
        <v>#N/A</v>
      </c>
      <c r="AK78" s="164" t="e">
        <f t="shared" si="17"/>
        <v>#N/A</v>
      </c>
    </row>
    <row r="79" spans="8:37" ht="13" hidden="1" x14ac:dyDescent="0.15">
      <c r="R79" s="157">
        <v>76</v>
      </c>
      <c r="S79" s="158">
        <v>283379.68367762357</v>
      </c>
      <c r="AC79" s="145">
        <f t="shared" si="9"/>
        <v>76</v>
      </c>
      <c r="AD79" s="164" t="e">
        <f t="shared" si="10"/>
        <v>#N/A</v>
      </c>
      <c r="AE79" s="145">
        <f t="shared" si="11"/>
        <v>76</v>
      </c>
      <c r="AF79" s="164" t="e">
        <f t="shared" si="12"/>
        <v>#N/A</v>
      </c>
      <c r="AG79" s="145">
        <f t="shared" si="13"/>
        <v>76</v>
      </c>
      <c r="AH79" s="164" t="e">
        <f t="shared" si="14"/>
        <v>#N/A</v>
      </c>
      <c r="AI79" s="164" t="e">
        <f t="shared" si="15"/>
        <v>#N/A</v>
      </c>
      <c r="AJ79" s="164" t="e">
        <f t="shared" si="16"/>
        <v>#N/A</v>
      </c>
      <c r="AK79" s="164" t="e">
        <f t="shared" si="17"/>
        <v>#N/A</v>
      </c>
    </row>
    <row r="80" spans="8:37" ht="13" hidden="1" x14ac:dyDescent="0.15">
      <c r="R80" s="157">
        <v>77</v>
      </c>
      <c r="S80" s="158">
        <v>299372.92203301931</v>
      </c>
      <c r="AC80" s="145">
        <f t="shared" si="9"/>
        <v>77</v>
      </c>
      <c r="AD80" s="164" t="e">
        <f t="shared" si="10"/>
        <v>#N/A</v>
      </c>
      <c r="AE80" s="145">
        <f t="shared" si="11"/>
        <v>77</v>
      </c>
      <c r="AF80" s="164" t="e">
        <f t="shared" si="12"/>
        <v>#N/A</v>
      </c>
      <c r="AG80" s="145">
        <f t="shared" si="13"/>
        <v>77</v>
      </c>
      <c r="AH80" s="164" t="e">
        <f t="shared" si="14"/>
        <v>#N/A</v>
      </c>
      <c r="AI80" s="164" t="e">
        <f t="shared" si="15"/>
        <v>#N/A</v>
      </c>
      <c r="AJ80" s="164" t="e">
        <f t="shared" si="16"/>
        <v>#N/A</v>
      </c>
      <c r="AK80" s="164" t="e">
        <f t="shared" si="17"/>
        <v>#N/A</v>
      </c>
    </row>
    <row r="81" spans="18:37" ht="13" hidden="1" x14ac:dyDescent="0.15">
      <c r="R81" s="157">
        <v>78</v>
      </c>
      <c r="S81" s="158">
        <v>315813.58058655675</v>
      </c>
      <c r="AC81" s="145">
        <f t="shared" si="9"/>
        <v>78</v>
      </c>
      <c r="AD81" s="164" t="e">
        <f t="shared" si="10"/>
        <v>#N/A</v>
      </c>
      <c r="AE81" s="145">
        <f t="shared" si="11"/>
        <v>78</v>
      </c>
      <c r="AF81" s="164" t="e">
        <f t="shared" si="12"/>
        <v>#N/A</v>
      </c>
      <c r="AG81" s="145">
        <f t="shared" si="13"/>
        <v>78</v>
      </c>
      <c r="AH81" s="164" t="e">
        <f t="shared" si="14"/>
        <v>#N/A</v>
      </c>
      <c r="AI81" s="164" t="e">
        <f t="shared" si="15"/>
        <v>#N/A</v>
      </c>
      <c r="AJ81" s="164" t="e">
        <f t="shared" si="16"/>
        <v>#N/A</v>
      </c>
      <c r="AK81" s="164" t="e">
        <f t="shared" si="17"/>
        <v>#N/A</v>
      </c>
    </row>
    <row r="82" spans="18:37" ht="15.75" hidden="1" customHeight="1" x14ac:dyDescent="0.15">
      <c r="R82" s="157">
        <v>79</v>
      </c>
      <c r="S82" s="158">
        <v>332441.34213204443</v>
      </c>
      <c r="AC82" s="145">
        <f t="shared" si="9"/>
        <v>79</v>
      </c>
      <c r="AD82" s="164" t="e">
        <f t="shared" si="10"/>
        <v>#N/A</v>
      </c>
      <c r="AE82" s="145">
        <f t="shared" si="11"/>
        <v>79</v>
      </c>
      <c r="AF82" s="164" t="e">
        <f t="shared" si="12"/>
        <v>#N/A</v>
      </c>
      <c r="AG82" s="145">
        <f t="shared" si="13"/>
        <v>79</v>
      </c>
      <c r="AH82" s="164" t="e">
        <f t="shared" si="14"/>
        <v>#N/A</v>
      </c>
      <c r="AI82" s="164" t="e">
        <f t="shared" si="15"/>
        <v>#N/A</v>
      </c>
      <c r="AJ82" s="164" t="e">
        <f t="shared" si="16"/>
        <v>#N/A</v>
      </c>
      <c r="AK82" s="164" t="e">
        <f t="shared" si="17"/>
        <v>#N/A</v>
      </c>
    </row>
    <row r="83" spans="18:37" ht="15.75" hidden="1" customHeight="1" x14ac:dyDescent="0.15">
      <c r="R83" s="157">
        <v>80</v>
      </c>
      <c r="S83" s="158">
        <v>349264.34158217575</v>
      </c>
      <c r="AC83" s="145">
        <f t="shared" si="9"/>
        <v>80</v>
      </c>
      <c r="AD83" s="164" t="e">
        <f t="shared" si="10"/>
        <v>#N/A</v>
      </c>
      <c r="AE83" s="145">
        <f t="shared" si="11"/>
        <v>80</v>
      </c>
      <c r="AF83" s="164" t="e">
        <f t="shared" si="12"/>
        <v>#N/A</v>
      </c>
      <c r="AG83" s="145">
        <f t="shared" si="13"/>
        <v>80</v>
      </c>
      <c r="AH83" s="164" t="e">
        <f t="shared" si="14"/>
        <v>#N/A</v>
      </c>
      <c r="AI83" s="164" t="e">
        <f t="shared" si="15"/>
        <v>#N/A</v>
      </c>
      <c r="AJ83" s="164" t="e">
        <f t="shared" si="16"/>
        <v>#N/A</v>
      </c>
      <c r="AK83" s="164" t="e">
        <f t="shared" si="17"/>
        <v>#N/A</v>
      </c>
    </row>
    <row r="84" spans="18:37" ht="15.75" hidden="1" customHeight="1" x14ac:dyDescent="0.15">
      <c r="R84" s="157">
        <v>81</v>
      </c>
      <c r="S84" s="158">
        <v>366062.93629422662</v>
      </c>
      <c r="AC84" s="145">
        <f t="shared" si="9"/>
        <v>81</v>
      </c>
      <c r="AD84" s="164" t="e">
        <f t="shared" si="10"/>
        <v>#N/A</v>
      </c>
      <c r="AE84" s="145">
        <f t="shared" si="11"/>
        <v>81</v>
      </c>
      <c r="AF84" s="164" t="e">
        <f t="shared" si="12"/>
        <v>#N/A</v>
      </c>
      <c r="AG84" s="145">
        <f t="shared" si="13"/>
        <v>81</v>
      </c>
      <c r="AH84" s="164" t="e">
        <f t="shared" si="14"/>
        <v>#N/A</v>
      </c>
      <c r="AI84" s="164" t="e">
        <f t="shared" si="15"/>
        <v>#N/A</v>
      </c>
      <c r="AJ84" s="164" t="e">
        <f t="shared" si="16"/>
        <v>#N/A</v>
      </c>
      <c r="AK84" s="164" t="e">
        <f t="shared" si="17"/>
        <v>#N/A</v>
      </c>
    </row>
    <row r="85" spans="18:37" ht="15.75" hidden="1" customHeight="1" x14ac:dyDescent="0.15">
      <c r="R85" s="157">
        <v>82</v>
      </c>
      <c r="S85" s="158">
        <v>383138.11803785607</v>
      </c>
      <c r="AC85" s="145">
        <f t="shared" si="9"/>
        <v>82</v>
      </c>
      <c r="AD85" s="164" t="e">
        <f t="shared" si="10"/>
        <v>#N/A</v>
      </c>
      <c r="AE85" s="145">
        <f t="shared" si="11"/>
        <v>82</v>
      </c>
      <c r="AF85" s="164" t="e">
        <f t="shared" si="12"/>
        <v>#N/A</v>
      </c>
      <c r="AG85" s="145">
        <f t="shared" si="13"/>
        <v>82</v>
      </c>
      <c r="AH85" s="164" t="e">
        <f t="shared" si="14"/>
        <v>#N/A</v>
      </c>
      <c r="AI85" s="164" t="e">
        <f t="shared" si="15"/>
        <v>#N/A</v>
      </c>
      <c r="AJ85" s="164" t="e">
        <f t="shared" si="16"/>
        <v>#N/A</v>
      </c>
      <c r="AK85" s="164" t="e">
        <f t="shared" si="17"/>
        <v>#N/A</v>
      </c>
    </row>
    <row r="86" spans="18:37" ht="15.75" hidden="1" customHeight="1" x14ac:dyDescent="0.15">
      <c r="R86" s="157">
        <v>83</v>
      </c>
      <c r="S86" s="158">
        <v>400359.72820996825</v>
      </c>
      <c r="AC86" s="145">
        <f t="shared" si="9"/>
        <v>83</v>
      </c>
      <c r="AD86" s="164" t="e">
        <f t="shared" si="10"/>
        <v>#N/A</v>
      </c>
      <c r="AE86" s="145">
        <f t="shared" si="11"/>
        <v>83</v>
      </c>
      <c r="AF86" s="164" t="e">
        <f t="shared" si="12"/>
        <v>#N/A</v>
      </c>
      <c r="AG86" s="145">
        <f t="shared" si="13"/>
        <v>83</v>
      </c>
      <c r="AH86" s="164" t="e">
        <f t="shared" si="14"/>
        <v>#N/A</v>
      </c>
      <c r="AI86" s="164" t="e">
        <f t="shared" si="15"/>
        <v>#N/A</v>
      </c>
      <c r="AJ86" s="164" t="e">
        <f t="shared" si="16"/>
        <v>#N/A</v>
      </c>
      <c r="AK86" s="164" t="e">
        <f t="shared" si="17"/>
        <v>#N/A</v>
      </c>
    </row>
    <row r="87" spans="18:37" ht="15.75" hidden="1" customHeight="1" x14ac:dyDescent="0.15">
      <c r="R87" s="157">
        <v>84</v>
      </c>
      <c r="S87" s="158">
        <v>417573.20346938702</v>
      </c>
      <c r="AC87" s="145">
        <f t="shared" si="9"/>
        <v>84</v>
      </c>
      <c r="AD87" s="164" t="e">
        <f t="shared" si="10"/>
        <v>#N/A</v>
      </c>
      <c r="AE87" s="145">
        <f t="shared" si="11"/>
        <v>84</v>
      </c>
      <c r="AF87" s="164" t="e">
        <f t="shared" si="12"/>
        <v>#N/A</v>
      </c>
      <c r="AG87" s="145">
        <f t="shared" si="13"/>
        <v>84</v>
      </c>
      <c r="AH87" s="164" t="e">
        <f t="shared" si="14"/>
        <v>#N/A</v>
      </c>
      <c r="AI87" s="164" t="e">
        <f t="shared" si="15"/>
        <v>#N/A</v>
      </c>
      <c r="AJ87" s="164" t="e">
        <f t="shared" si="16"/>
        <v>#N/A</v>
      </c>
      <c r="AK87" s="164" t="e">
        <f t="shared" si="17"/>
        <v>#N/A</v>
      </c>
    </row>
    <row r="99" ht="13" hidden="1" x14ac:dyDescent="0.15"/>
  </sheetData>
  <sheetProtection algorithmName="SHA-512" hashValue="v1O68xJGCdE7Swu3eH3+Cg34Npny+jmUmSZfC3SbiAvmVFjBXypfJKx/wg4O97zrZGmc656rG10MyccA2gOORg==" saltValue="H1SVEpDU5b5RhvWC+kzTRw==" spinCount="100000" sheet="1" objects="1" scenarios="1"/>
  <autoFilter ref="A2:AK87" xr:uid="{00000000-0009-0000-0000-000007000000}">
    <filterColumn colId="21" showButton="0"/>
  </autoFilter>
  <mergeCells count="5">
    <mergeCell ref="R1:S1"/>
    <mergeCell ref="V2:W2"/>
    <mergeCell ref="AC1:AD1"/>
    <mergeCell ref="AE1:AF1"/>
    <mergeCell ref="AG1:AH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3</vt:i4>
      </vt:variant>
    </vt:vector>
  </HeadingPairs>
  <TitlesOfParts>
    <vt:vector size="11" baseType="lpstr">
      <vt:lpstr>Datos Asegurado</vt:lpstr>
      <vt:lpstr>Instrucciones</vt:lpstr>
      <vt:lpstr>Comparativo</vt:lpstr>
      <vt:lpstr>Template PDF</vt:lpstr>
      <vt:lpstr>Template PDF Comparativo</vt:lpstr>
      <vt:lpstr>Brochure</vt:lpstr>
      <vt:lpstr>Versión</vt:lpstr>
      <vt:lpstr>Master</vt:lpstr>
      <vt:lpstr>Brochure!Área_de_impresión</vt:lpstr>
      <vt:lpstr>'Template PDF'!Área_de_impresión</vt:lpstr>
      <vt:lpstr>'Template PDF Comparativo'!Área_de_impresión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Microsoft Office User</cp:lastModifiedBy>
  <cp:lastPrinted>2022-03-28T16:08:59Z</cp:lastPrinted>
  <dcterms:created xsi:type="dcterms:W3CDTF">2020-05-21T14:36:52Z</dcterms:created>
  <dcterms:modified xsi:type="dcterms:W3CDTF">2022-05-11T17:03:12Z</dcterms:modified>
</cp:coreProperties>
</file>